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2017 novo\FINANCIJSKI PLAN\2026\Knjiga financijskog plana\Prilozi eGOP\"/>
    </mc:Choice>
  </mc:AlternateContent>
  <bookViews>
    <workbookView xWindow="0" yWindow="0" windowWidth="38400" windowHeight="17700"/>
  </bookViews>
  <sheets>
    <sheet name="List1" sheetId="3" r:id="rId1"/>
  </sheets>
  <definedNames>
    <definedName name="_xlnm.Print_Titles" localSheetId="0">List1!$4:$5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3" l="1"/>
  <c r="D28" i="3" l="1"/>
  <c r="F28" i="3"/>
  <c r="E27" i="3"/>
  <c r="C27" i="3"/>
  <c r="M27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28" i="3"/>
  <c r="N27" i="3" s="1"/>
  <c r="N26" i="3"/>
  <c r="N23" i="3" s="1"/>
  <c r="M23" i="3"/>
  <c r="L23" i="3"/>
  <c r="K23" i="3"/>
  <c r="J23" i="3"/>
  <c r="I23" i="3"/>
  <c r="H23" i="3"/>
  <c r="G23" i="3"/>
  <c r="E23" i="3"/>
  <c r="C23" i="3"/>
  <c r="J26" i="3"/>
  <c r="F23" i="3"/>
  <c r="D23" i="3"/>
  <c r="F26" i="3"/>
  <c r="L18" i="3"/>
  <c r="H18" i="3"/>
  <c r="D18" i="3"/>
  <c r="D82" i="3" l="1"/>
  <c r="D19" i="3" l="1"/>
  <c r="C22" i="3"/>
  <c r="H27" i="3" l="1"/>
  <c r="M34" i="3"/>
  <c r="M29" i="3" s="1"/>
  <c r="L34" i="3"/>
  <c r="L28" i="3" s="1"/>
  <c r="L27" i="3" s="1"/>
  <c r="K34" i="3"/>
  <c r="K29" i="3" s="1"/>
  <c r="K27" i="3" s="1"/>
  <c r="G34" i="3"/>
  <c r="H34" i="3"/>
  <c r="I34" i="3"/>
  <c r="H28" i="3"/>
  <c r="I27" i="3"/>
  <c r="E34" i="3"/>
  <c r="C34" i="3"/>
  <c r="D34" i="3"/>
  <c r="J29" i="3"/>
  <c r="J30" i="3"/>
  <c r="J31" i="3"/>
  <c r="J32" i="3"/>
  <c r="J33" i="3"/>
  <c r="J35" i="3"/>
  <c r="J36" i="3"/>
  <c r="J37" i="3"/>
  <c r="J38" i="3"/>
  <c r="J39" i="3"/>
  <c r="J40" i="3"/>
  <c r="J41" i="3"/>
  <c r="F29" i="3"/>
  <c r="F30" i="3"/>
  <c r="F31" i="3"/>
  <c r="F32" i="3"/>
  <c r="F33" i="3"/>
  <c r="F35" i="3"/>
  <c r="F36" i="3"/>
  <c r="F37" i="3"/>
  <c r="F38" i="3"/>
  <c r="F39" i="3"/>
  <c r="F40" i="3"/>
  <c r="F41" i="3"/>
  <c r="N42" i="3"/>
  <c r="M42" i="3"/>
  <c r="L42" i="3"/>
  <c r="K42" i="3"/>
  <c r="J42" i="3"/>
  <c r="I42" i="3"/>
  <c r="H42" i="3"/>
  <c r="G42" i="3"/>
  <c r="F42" i="3"/>
  <c r="E42" i="3"/>
  <c r="D42" i="3"/>
  <c r="C42" i="3"/>
  <c r="M67" i="3"/>
  <c r="L67" i="3"/>
  <c r="K67" i="3"/>
  <c r="I67" i="3"/>
  <c r="H67" i="3"/>
  <c r="G67" i="3"/>
  <c r="E67" i="3"/>
  <c r="D67" i="3"/>
  <c r="C67" i="3"/>
  <c r="L65" i="3"/>
  <c r="L64" i="3" s="1"/>
  <c r="H65" i="3"/>
  <c r="H64" i="3" s="1"/>
  <c r="D65" i="3"/>
  <c r="D64" i="3" s="1"/>
  <c r="M64" i="3"/>
  <c r="K64" i="3"/>
  <c r="I64" i="3"/>
  <c r="G64" i="3"/>
  <c r="E64" i="3"/>
  <c r="C64" i="3"/>
  <c r="M70" i="3"/>
  <c r="L70" i="3"/>
  <c r="K70" i="3"/>
  <c r="I70" i="3"/>
  <c r="H70" i="3"/>
  <c r="G70" i="3"/>
  <c r="E70" i="3"/>
  <c r="C70" i="3"/>
  <c r="D70" i="3"/>
  <c r="N63" i="3"/>
  <c r="M55" i="3"/>
  <c r="L55" i="3"/>
  <c r="K55" i="3"/>
  <c r="I55" i="3"/>
  <c r="H55" i="3"/>
  <c r="G55" i="3"/>
  <c r="D55" i="3"/>
  <c r="J63" i="3"/>
  <c r="F63" i="3"/>
  <c r="F45" i="3"/>
  <c r="J45" i="3"/>
  <c r="N45" i="3"/>
  <c r="J25" i="3"/>
  <c r="N25" i="3"/>
  <c r="F25" i="3"/>
  <c r="N24" i="3"/>
  <c r="J24" i="3"/>
  <c r="F24" i="3"/>
  <c r="J21" i="3"/>
  <c r="F21" i="3"/>
  <c r="D27" i="3" l="1"/>
  <c r="G27" i="3"/>
  <c r="J34" i="3"/>
  <c r="J28" i="3"/>
  <c r="F34" i="3"/>
  <c r="F27" i="3" s="1"/>
  <c r="J27" i="3" l="1"/>
  <c r="H78" i="3"/>
  <c r="D78" i="3"/>
  <c r="E55" i="3" l="1"/>
  <c r="C55" i="3"/>
  <c r="L81" i="3"/>
  <c r="N80" i="3"/>
  <c r="J80" i="3"/>
  <c r="N62" i="3"/>
  <c r="J62" i="3"/>
  <c r="F62" i="3"/>
  <c r="N61" i="3"/>
  <c r="J61" i="3"/>
  <c r="F61" i="3"/>
  <c r="J59" i="3"/>
  <c r="F7" i="3" l="1"/>
  <c r="F8" i="3"/>
  <c r="F10" i="3"/>
  <c r="F11" i="3"/>
  <c r="N11" i="3" l="1"/>
  <c r="N10" i="3"/>
  <c r="J11" i="3"/>
  <c r="J10" i="3"/>
  <c r="L9" i="3"/>
  <c r="H9" i="3"/>
  <c r="D9" i="3"/>
  <c r="L6" i="3"/>
  <c r="H6" i="3"/>
  <c r="N8" i="3"/>
  <c r="N7" i="3"/>
  <c r="J8" i="3"/>
  <c r="J7" i="3"/>
  <c r="D6" i="3"/>
  <c r="N9" i="3" l="1"/>
  <c r="N6" i="3"/>
  <c r="J9" i="3"/>
  <c r="J6" i="3"/>
  <c r="F9" i="3"/>
  <c r="F6" i="3"/>
  <c r="N79" i="3" l="1"/>
  <c r="J79" i="3"/>
  <c r="F79" i="3"/>
  <c r="N78" i="3"/>
  <c r="J78" i="3"/>
  <c r="F78" i="3"/>
  <c r="N68" i="3"/>
  <c r="N67" i="3" s="1"/>
  <c r="N71" i="3"/>
  <c r="N70" i="3" s="1"/>
  <c r="F71" i="3"/>
  <c r="F70" i="3" s="1"/>
  <c r="J68" i="3"/>
  <c r="J67" i="3" s="1"/>
  <c r="J71" i="3"/>
  <c r="J70" i="3" s="1"/>
  <c r="F68" i="3"/>
  <c r="F67" i="3" s="1"/>
  <c r="N77" i="3"/>
  <c r="J77" i="3"/>
  <c r="F77" i="3"/>
  <c r="N76" i="3"/>
  <c r="J76" i="3"/>
  <c r="F76" i="3"/>
  <c r="N56" i="3"/>
  <c r="J56" i="3"/>
  <c r="F56" i="3"/>
  <c r="N60" i="3"/>
  <c r="J60" i="3"/>
  <c r="F60" i="3"/>
  <c r="F57" i="3"/>
  <c r="J57" i="3"/>
  <c r="N57" i="3"/>
  <c r="N59" i="3"/>
  <c r="F59" i="3"/>
  <c r="J47" i="3"/>
  <c r="N47" i="3"/>
  <c r="F47" i="3"/>
  <c r="N82" i="3" l="1"/>
  <c r="N81" i="3" s="1"/>
  <c r="J82" i="3"/>
  <c r="J81" i="3" s="1"/>
  <c r="F82" i="3"/>
  <c r="F81" i="3" s="1"/>
  <c r="M81" i="3"/>
  <c r="K81" i="3"/>
  <c r="I81" i="3"/>
  <c r="H81" i="3"/>
  <c r="G81" i="3"/>
  <c r="E81" i="3"/>
  <c r="D81" i="3"/>
  <c r="C81" i="3"/>
  <c r="N75" i="3"/>
  <c r="J75" i="3"/>
  <c r="F75" i="3"/>
  <c r="F65" i="3"/>
  <c r="F64" i="3" s="1"/>
  <c r="D12" i="3"/>
  <c r="E12" i="3"/>
  <c r="F16" i="3"/>
  <c r="C12" i="3"/>
  <c r="F15" i="3"/>
  <c r="F49" i="3" l="1"/>
  <c r="F50" i="3"/>
  <c r="J13" i="3" l="1"/>
  <c r="N58" i="3" l="1"/>
  <c r="J58" i="3"/>
  <c r="F58" i="3"/>
  <c r="N74" i="3" l="1"/>
  <c r="J74" i="3"/>
  <c r="F74" i="3"/>
  <c r="D17" i="3" l="1"/>
  <c r="E17" i="3"/>
  <c r="G17" i="3"/>
  <c r="H17" i="3"/>
  <c r="I17" i="3"/>
  <c r="K17" i="3"/>
  <c r="L17" i="3"/>
  <c r="M17" i="3"/>
  <c r="C17" i="3"/>
  <c r="N54" i="3" l="1"/>
  <c r="N53" i="3" s="1"/>
  <c r="J54" i="3"/>
  <c r="J53" i="3" s="1"/>
  <c r="F54" i="3"/>
  <c r="F53" i="3" s="1"/>
  <c r="M53" i="3"/>
  <c r="L53" i="3"/>
  <c r="K53" i="3"/>
  <c r="I53" i="3"/>
  <c r="H53" i="3"/>
  <c r="G53" i="3"/>
  <c r="E53" i="3"/>
  <c r="D53" i="3"/>
  <c r="C53" i="3"/>
  <c r="N52" i="3"/>
  <c r="N51" i="3" s="1"/>
  <c r="J52" i="3"/>
  <c r="J51" i="3" s="1"/>
  <c r="F52" i="3"/>
  <c r="F51" i="3" s="1"/>
  <c r="M51" i="3"/>
  <c r="L51" i="3"/>
  <c r="K51" i="3"/>
  <c r="I51" i="3"/>
  <c r="H51" i="3"/>
  <c r="G51" i="3"/>
  <c r="E51" i="3"/>
  <c r="D51" i="3"/>
  <c r="C51" i="3"/>
  <c r="N49" i="3"/>
  <c r="N48" i="3" s="1"/>
  <c r="J49" i="3"/>
  <c r="J48" i="3" s="1"/>
  <c r="M48" i="3"/>
  <c r="M44" i="3" s="1"/>
  <c r="L48" i="3"/>
  <c r="L44" i="3" s="1"/>
  <c r="K48" i="3"/>
  <c r="K44" i="3" s="1"/>
  <c r="I48" i="3"/>
  <c r="I44" i="3" s="1"/>
  <c r="H48" i="3"/>
  <c r="H44" i="3" s="1"/>
  <c r="G48" i="3"/>
  <c r="G44" i="3" s="1"/>
  <c r="E48" i="3"/>
  <c r="E44" i="3" s="1"/>
  <c r="E91" i="3" s="1"/>
  <c r="D48" i="3"/>
  <c r="D44" i="3" s="1"/>
  <c r="C48" i="3"/>
  <c r="N22" i="3"/>
  <c r="J22" i="3"/>
  <c r="F22" i="3"/>
  <c r="N73" i="3"/>
  <c r="J73" i="3"/>
  <c r="F73" i="3"/>
  <c r="N55" i="3"/>
  <c r="J55" i="3"/>
  <c r="F55" i="3"/>
  <c r="F48" i="3" l="1"/>
  <c r="C44" i="3"/>
  <c r="N14" i="3"/>
  <c r="J14" i="3"/>
  <c r="F14" i="3"/>
  <c r="D84" i="3" l="1"/>
  <c r="D89" i="3" s="1"/>
  <c r="E84" i="3"/>
  <c r="E89" i="3" s="1"/>
  <c r="G84" i="3"/>
  <c r="H84" i="3"/>
  <c r="I84" i="3"/>
  <c r="K84" i="3"/>
  <c r="L84" i="3"/>
  <c r="M84" i="3"/>
  <c r="C84" i="3"/>
  <c r="C89" i="3" s="1"/>
  <c r="N87" i="3"/>
  <c r="J87" i="3"/>
  <c r="F87" i="3"/>
  <c r="N20" i="3" l="1"/>
  <c r="J20" i="3"/>
  <c r="F20" i="3"/>
  <c r="F19" i="3" l="1"/>
  <c r="N65" i="3"/>
  <c r="N64" i="3" s="1"/>
  <c r="J65" i="3"/>
  <c r="J64" i="3" s="1"/>
  <c r="N86" i="3" l="1"/>
  <c r="N85" i="3"/>
  <c r="N46" i="3"/>
  <c r="N19" i="3"/>
  <c r="N18" i="3"/>
  <c r="N15" i="3"/>
  <c r="N13" i="3"/>
  <c r="M12" i="3"/>
  <c r="M89" i="3" s="1"/>
  <c r="L12" i="3"/>
  <c r="L89" i="3" s="1"/>
  <c r="K12" i="3"/>
  <c r="K89" i="3" s="1"/>
  <c r="J86" i="3"/>
  <c r="J85" i="3"/>
  <c r="J46" i="3"/>
  <c r="J19" i="3"/>
  <c r="J18" i="3"/>
  <c r="J15" i="3"/>
  <c r="I12" i="3"/>
  <c r="I89" i="3" s="1"/>
  <c r="H12" i="3"/>
  <c r="H89" i="3" s="1"/>
  <c r="G12" i="3"/>
  <c r="G89" i="3" s="1"/>
  <c r="F86" i="3"/>
  <c r="F85" i="3"/>
  <c r="F46" i="3"/>
  <c r="F18" i="3"/>
  <c r="F17" i="3" s="1"/>
  <c r="F13" i="3"/>
  <c r="F12" i="3" s="1"/>
  <c r="M91" i="3" l="1"/>
  <c r="I91" i="3"/>
  <c r="C91" i="3"/>
  <c r="G91" i="3"/>
  <c r="K91" i="3"/>
  <c r="F44" i="3"/>
  <c r="J44" i="3"/>
  <c r="N44" i="3"/>
  <c r="N84" i="3"/>
  <c r="N17" i="3"/>
  <c r="N89" i="3" s="1"/>
  <c r="J17" i="3"/>
  <c r="J89" i="3" s="1"/>
  <c r="F84" i="3"/>
  <c r="J84" i="3"/>
  <c r="N12" i="3"/>
  <c r="J12" i="3"/>
  <c r="F89" i="3" l="1"/>
</calcChain>
</file>

<file path=xl/sharedStrings.xml><?xml version="1.0" encoding="utf-8"?>
<sst xmlns="http://schemas.openxmlformats.org/spreadsheetml/2006/main" count="110" uniqueCount="100">
  <si>
    <t>IZVOR</t>
  </si>
  <si>
    <t>izvor 31</t>
  </si>
  <si>
    <t>izvor 43</t>
  </si>
  <si>
    <t xml:space="preserve">   - Nacionalni program sigurnosti cestovnog prometa</t>
  </si>
  <si>
    <t xml:space="preserve">   - Prihodi od naplate plativih tiskanica</t>
  </si>
  <si>
    <t>izvor 52</t>
  </si>
  <si>
    <t>izvor 61</t>
  </si>
  <si>
    <t xml:space="preserve">UKUPNO </t>
  </si>
  <si>
    <t>DONOS</t>
  </si>
  <si>
    <t>PLAN</t>
  </si>
  <si>
    <t>ODNOS</t>
  </si>
  <si>
    <t>Prihodi od obavljanja osnovnih i ostalih poslova vlastite djelatnosti</t>
  </si>
  <si>
    <t>Prihodi od posebnih propisa</t>
  </si>
  <si>
    <t>Ostale pomoći</t>
  </si>
  <si>
    <t xml:space="preserve">   - Stručno usavršavanje</t>
  </si>
  <si>
    <t xml:space="preserve">   - Ostale pomoći (županije, gradovi…)</t>
  </si>
  <si>
    <t xml:space="preserve">    - IPA BIH</t>
  </si>
  <si>
    <t>PLAN PRIHODA
UKUPNO</t>
  </si>
  <si>
    <t>Tekuće donacije</t>
  </si>
  <si>
    <t xml:space="preserve">   - HTZ TURS (A553131-3299)</t>
  </si>
  <si>
    <t xml:space="preserve">   - Ostale pomoći TURS (A553131-3239)</t>
  </si>
  <si>
    <t xml:space="preserve">     - Prihodi od obavljanja ostalih poslova vlast.djelat. (ljetovanja,restorana i dr.) </t>
  </si>
  <si>
    <t>IZVOR PRIHODA
MUP 040 05</t>
  </si>
  <si>
    <t>Prilog 1 a</t>
  </si>
  <si>
    <t xml:space="preserve">    - IPA BIH (RCZ)</t>
  </si>
  <si>
    <t xml:space="preserve">   - Razminiranje</t>
  </si>
  <si>
    <t xml:space="preserve">   - Rutne i terminalne naknade</t>
  </si>
  <si>
    <t>Inozemne darovnice</t>
  </si>
  <si>
    <t>izvor 53</t>
  </si>
  <si>
    <t xml:space="preserve">   - NATO</t>
  </si>
  <si>
    <t>Švicarski instrument</t>
  </si>
  <si>
    <t xml:space="preserve">   - Švicarsko-hrvatski program suradnje</t>
  </si>
  <si>
    <t>izvor 552</t>
  </si>
  <si>
    <t>Ostale refundacije iz sredstava EU</t>
  </si>
  <si>
    <t>izvor 559</t>
  </si>
  <si>
    <t xml:space="preserve">   - IPA I 2012 – RAZMINIR.PODRUČ.UZ GRANICU BIH</t>
  </si>
  <si>
    <t xml:space="preserve">   - AMIF - EMN</t>
  </si>
  <si>
    <t xml:space="preserve">   - MUP</t>
  </si>
  <si>
    <t xml:space="preserve">   - RCZ</t>
  </si>
  <si>
    <t xml:space="preserve">   - Erasmus+ (PA)</t>
  </si>
  <si>
    <t xml:space="preserve">    - CBRN</t>
  </si>
  <si>
    <t xml:space="preserve">   - PRIJELAZNI RESCEU MEHANIZAM</t>
  </si>
  <si>
    <t xml:space="preserve">   - ISF BORDER - IZRAVNA DODJELA</t>
  </si>
  <si>
    <t>Mehanizam za oporavak i otpornost</t>
  </si>
  <si>
    <t xml:space="preserve">   - Projekti iz Nacionalnog plana oporavka i otpornosti - MUP - NPOO</t>
  </si>
  <si>
    <t>izvor 581</t>
  </si>
  <si>
    <t>2026.</t>
  </si>
  <si>
    <t xml:space="preserve">   - ERASMUS+</t>
  </si>
  <si>
    <t xml:space="preserve">   - RCZ - RAZMINIRANJE VIŠEGODIŠNJI OKVIR 2021.-2027.</t>
  </si>
  <si>
    <t xml:space="preserve">   - RCZ - LADY</t>
  </si>
  <si>
    <t xml:space="preserve">   - MUP - UČINKOVITI LJUDSKI POTENCIJALI</t>
  </si>
  <si>
    <t xml:space="preserve">   - MUP - ENERGETSKA OBNOVA</t>
  </si>
  <si>
    <t xml:space="preserve">   - RCZ - TRUST</t>
  </si>
  <si>
    <t xml:space="preserve">   - RCZ - DECON</t>
  </si>
  <si>
    <t xml:space="preserve">   - Fond za unutarnju sigurnost - 2021.-2027.</t>
  </si>
  <si>
    <t xml:space="preserve">   - Fond za integrirano upravljanje granicama - instrument za financijsku potporu u području upravljanja granicama i vizne politike 2021.-2027.</t>
  </si>
  <si>
    <t xml:space="preserve">   - RCZ - KBRN</t>
  </si>
  <si>
    <t xml:space="preserve">   - RCZ - SHELTER</t>
  </si>
  <si>
    <t>Opći prihodi i primici</t>
  </si>
  <si>
    <t>Sredstva učešća za pomoći</t>
  </si>
  <si>
    <t>2027.</t>
  </si>
  <si>
    <t xml:space="preserve">   - RCZ - RESCEU MEHANIZAM - PROTUPOŽARNI ZRAKOPLOVI - VIŠEGODIŠNJI OKVIR 2021.-2027.</t>
  </si>
  <si>
    <t xml:space="preserve">   - RCZ - OTPORNOST I ZAŠTITA KRITIČNIH SUBJEKATA U EUROPI - RECEIPE 2024.</t>
  </si>
  <si>
    <t>Plan prihoda za 2026.-2028.g. za razdjel 040 glava 05 MUP sa donosom i odnosom</t>
  </si>
  <si>
    <t>2087.</t>
  </si>
  <si>
    <t xml:space="preserve">   - Prijenos prihoda DUZS-a - Integrirani sustav 112</t>
  </si>
  <si>
    <t>izvor 5011</t>
  </si>
  <si>
    <t>Programi Unije - raspoloživ predujam</t>
  </si>
  <si>
    <t>izvor 51000</t>
  </si>
  <si>
    <t xml:space="preserve">Pomoći iz Državnog proračuna kroz opće prihode i primitke </t>
  </si>
  <si>
    <t xml:space="preserve">   Ministarstvo vanjskih poslova - pomoć Ukrajini</t>
  </si>
  <si>
    <t xml:space="preserve">    Ministarstvo turizma</t>
  </si>
  <si>
    <t>izvor 56311</t>
  </si>
  <si>
    <t>Europski fond za regionalni razvoj - predfinanciranje iz izvora 11 Ooopoći prihodi i primici</t>
  </si>
  <si>
    <t xml:space="preserve">   - Ostalo (potpore policiji)</t>
  </si>
  <si>
    <t xml:space="preserve">   - RCZ - PROGRAM KONKURENTNOST I KOHEZIJA - 2021.-2027. - K863033</t>
  </si>
  <si>
    <t xml:space="preserve">   - MUP - PROJEKTI SLUŽBI SIGURNOSTI - PROGRAM KONKURENTNOST I KOHEZIJA 2021.2027. - K863030</t>
  </si>
  <si>
    <t>Fond za integrirano upravljanje granicama - predfinanciranja iz izvora 11 Opći prihodi i primici</t>
  </si>
  <si>
    <t>izvor 57911</t>
  </si>
  <si>
    <t>Fond za azil, migracije i integraciju - predfinanciranje iz izvora 11 Opći prihodi i primici</t>
  </si>
  <si>
    <t>Fond za unutarnju sigurnost - predfinanciranje iz izvora 11 Opći prihodi i primici</t>
  </si>
  <si>
    <t>izvor 57511</t>
  </si>
  <si>
    <t>izvor 57811</t>
  </si>
  <si>
    <t xml:space="preserve">   - Fond za azil, migracije i integraciju 2021.-2027. + Tehnička pomoć</t>
  </si>
  <si>
    <t xml:space="preserve">   - EK + EUROPOL + OBZOR</t>
  </si>
  <si>
    <t xml:space="preserve">   - FRONTEX</t>
  </si>
  <si>
    <t>izvor 51011</t>
  </si>
  <si>
    <t>Programi Unije - predfinanciranje iz izvora 11 Opći prihodi i primici</t>
  </si>
  <si>
    <t xml:space="preserve">   - RCZ - RESCEU MEHANIZAM - PROTUPOŽARNI ZRAKOPLOVI - VIŠEGODIŠNJI OKVIR 2021.-2027. - K849033</t>
  </si>
  <si>
    <t xml:space="preserve">   - RCZ - TRUST - K863025</t>
  </si>
  <si>
    <t xml:space="preserve">   - RCZ - DECON - K863026</t>
  </si>
  <si>
    <t xml:space="preserve">   - RCZ - KBRN - K863028</t>
  </si>
  <si>
    <t xml:space="preserve">   - RCZ - SHELTER - K879028</t>
  </si>
  <si>
    <t xml:space="preserve">   - OBZOR</t>
  </si>
  <si>
    <t xml:space="preserve">   - PROJEKTI CIVILNE ZAŠTITE - T863009</t>
  </si>
  <si>
    <t xml:space="preserve">   - PRIJELAZNI RESCEU MEHANIZAM - T879009</t>
  </si>
  <si>
    <t xml:space="preserve">   - NO RISK BASE - T879012</t>
  </si>
  <si>
    <t xml:space="preserve">   - RCZ - PREKOGRANIČNA STRATEGIJA ZA IZRADU INVENTARA KLIZIŠTA NA NACIONALNOJ RAZINI - K879031</t>
  </si>
  <si>
    <t xml:space="preserve">   - RCZ - VIDEONADZOR I RANO OTKRIVANJE ŠUMSKIH POŽARA - FIRESTOP - T849032</t>
  </si>
  <si>
    <t>Ministarstvo demografije u useljeništva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</si>
</sst>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3" fontId="3" fillId="5" borderId="5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horizontal="right" vertical="center"/>
    </xf>
    <xf numFmtId="3" fontId="3" fillId="5" borderId="3" xfId="0" applyNumberFormat="1" applyFont="1" applyFill="1" applyBorder="1" applyAlignment="1">
      <alignment horizontal="right" vertical="center"/>
    </xf>
    <xf numFmtId="3" fontId="3" fillId="5" borderId="4" xfId="0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3" fontId="3" fillId="5" borderId="7" xfId="0" applyNumberFormat="1" applyFont="1" applyFill="1" applyBorder="1" applyAlignment="1">
      <alignment horizontal="right" vertical="center"/>
    </xf>
    <xf numFmtId="3" fontId="3" fillId="5" borderId="2" xfId="0" applyNumberFormat="1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3" fillId="5" borderId="13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3" fontId="3" fillId="5" borderId="5" xfId="0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3" fontId="3" fillId="5" borderId="3" xfId="0" applyNumberFormat="1" applyFont="1" applyFill="1" applyBorder="1" applyAlignment="1">
      <alignment horizontal="right" vertical="center" wrapText="1"/>
    </xf>
    <xf numFmtId="3" fontId="3" fillId="5" borderId="2" xfId="0" applyNumberFormat="1" applyFont="1" applyFill="1" applyBorder="1" applyAlignment="1">
      <alignment horizontal="right" vertical="center" wrapText="1"/>
    </xf>
    <xf numFmtId="3" fontId="3" fillId="5" borderId="7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center" vertical="center"/>
    </xf>
    <xf numFmtId="3" fontId="3" fillId="6" borderId="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3" fontId="3" fillId="6" borderId="3" xfId="0" applyNumberFormat="1" applyFont="1" applyFill="1" applyBorder="1" applyAlignment="1">
      <alignment horizontal="right" vertical="center"/>
    </xf>
    <xf numFmtId="3" fontId="3" fillId="6" borderId="12" xfId="0" applyNumberFormat="1" applyFont="1" applyFill="1" applyBorder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right" vertical="center"/>
    </xf>
    <xf numFmtId="3" fontId="3" fillId="6" borderId="4" xfId="0" applyNumberFormat="1" applyFont="1" applyFill="1" applyBorder="1" applyAlignment="1">
      <alignment horizontal="right" vertical="center" wrapText="1"/>
    </xf>
    <xf numFmtId="3" fontId="3" fillId="6" borderId="5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 wrapText="1"/>
    </xf>
    <xf numFmtId="3" fontId="3" fillId="5" borderId="4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0" fillId="0" borderId="0" xfId="0" applyNumberFormat="1" applyFill="1"/>
    <xf numFmtId="0" fontId="2" fillId="0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V94"/>
  <sheetViews>
    <sheetView tabSelected="1" topLeftCell="A28" workbookViewId="0">
      <selection activeCell="P4" sqref="P4"/>
    </sheetView>
  </sheetViews>
  <sheetFormatPr defaultRowHeight="14.4" x14ac:dyDescent="0.3"/>
  <cols>
    <col min="1" max="1" width="44.5546875" customWidth="1"/>
    <col min="2" max="2" width="10.21875" customWidth="1"/>
    <col min="3" max="14" width="12.77734375" customWidth="1"/>
    <col min="15" max="15" width="9.21875" style="1"/>
    <col min="16" max="16" width="16.44140625" bestFit="1" customWidth="1"/>
  </cols>
  <sheetData>
    <row r="1" spans="1:22" ht="15.6" x14ac:dyDescent="0.3">
      <c r="N1" s="99" t="s">
        <v>23</v>
      </c>
    </row>
    <row r="2" spans="1:22" ht="21" customHeight="1" x14ac:dyDescent="0.3">
      <c r="A2" s="94" t="s">
        <v>63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4" spans="1:22" s="2" customFormat="1" ht="18" customHeight="1" x14ac:dyDescent="0.3">
      <c r="A4" s="95" t="s">
        <v>22</v>
      </c>
      <c r="B4" s="97" t="s">
        <v>0</v>
      </c>
      <c r="C4" s="90" t="s">
        <v>46</v>
      </c>
      <c r="D4" s="91"/>
      <c r="E4" s="91"/>
      <c r="F4" s="92"/>
      <c r="G4" s="90" t="s">
        <v>60</v>
      </c>
      <c r="H4" s="91"/>
      <c r="I4" s="91"/>
      <c r="J4" s="92"/>
      <c r="K4" s="93" t="s">
        <v>64</v>
      </c>
      <c r="L4" s="91"/>
      <c r="M4" s="91"/>
      <c r="N4" s="91"/>
      <c r="O4" s="48"/>
    </row>
    <row r="5" spans="1:22" s="9" customFormat="1" ht="41.4" x14ac:dyDescent="0.3">
      <c r="A5" s="96"/>
      <c r="B5" s="98"/>
      <c r="C5" s="4" t="s">
        <v>8</v>
      </c>
      <c r="D5" s="3" t="s">
        <v>9</v>
      </c>
      <c r="E5" s="3" t="s">
        <v>10</v>
      </c>
      <c r="F5" s="5" t="s">
        <v>17</v>
      </c>
      <c r="G5" s="6" t="s">
        <v>8</v>
      </c>
      <c r="H5" s="3" t="s">
        <v>9</v>
      </c>
      <c r="I5" s="3" t="s">
        <v>10</v>
      </c>
      <c r="J5" s="7" t="s">
        <v>17</v>
      </c>
      <c r="K5" s="4" t="s">
        <v>8</v>
      </c>
      <c r="L5" s="3" t="s">
        <v>9</v>
      </c>
      <c r="M5" s="3" t="s">
        <v>10</v>
      </c>
      <c r="N5" s="8" t="s">
        <v>17</v>
      </c>
      <c r="O5" s="49"/>
    </row>
    <row r="6" spans="1:22" s="9" customFormat="1" ht="13.8" x14ac:dyDescent="0.3">
      <c r="A6" s="70" t="s">
        <v>58</v>
      </c>
      <c r="B6" s="68">
        <v>11</v>
      </c>
      <c r="C6" s="69"/>
      <c r="D6" s="24">
        <f>SUM(D7:D8)</f>
        <v>1231827150</v>
      </c>
      <c r="E6" s="74"/>
      <c r="F6" s="75">
        <f>SUM(F7:F8)</f>
        <v>1231827150</v>
      </c>
      <c r="G6" s="74"/>
      <c r="H6" s="22">
        <f>SUM(H7:H8)</f>
        <v>1219609750</v>
      </c>
      <c r="I6" s="76"/>
      <c r="J6" s="84">
        <f>SUM(J7:J8)</f>
        <v>1219609750</v>
      </c>
      <c r="K6" s="77"/>
      <c r="L6" s="22">
        <f>SUM(L7:L8)</f>
        <v>1226269250</v>
      </c>
      <c r="M6" s="76"/>
      <c r="N6" s="59">
        <f>SUM(N7:N8)</f>
        <v>1226269250</v>
      </c>
      <c r="O6" s="49"/>
    </row>
    <row r="7" spans="1:22" s="9" customFormat="1" ht="13.8" x14ac:dyDescent="0.3">
      <c r="A7" s="71">
        <v>671110011</v>
      </c>
      <c r="B7" s="72"/>
      <c r="C7" s="73"/>
      <c r="D7" s="78">
        <v>1180031150</v>
      </c>
      <c r="E7" s="78"/>
      <c r="F7" s="79">
        <f>SUM(C7+D7-E7)</f>
        <v>1180031150</v>
      </c>
      <c r="G7" s="78"/>
      <c r="H7" s="80">
        <v>1181113750</v>
      </c>
      <c r="I7" s="80"/>
      <c r="J7" s="81">
        <f t="shared" ref="J7:J8" si="0">SUM(G7+H7-I7)</f>
        <v>1181113750</v>
      </c>
      <c r="K7" s="82"/>
      <c r="L7" s="80">
        <v>1188153250</v>
      </c>
      <c r="M7" s="80"/>
      <c r="N7" s="83">
        <f t="shared" ref="N7:N8" si="1">SUM(K7+L7-M7)</f>
        <v>1188153250</v>
      </c>
      <c r="O7" s="49"/>
    </row>
    <row r="8" spans="1:22" s="9" customFormat="1" ht="13.8" x14ac:dyDescent="0.3">
      <c r="A8" s="71">
        <v>671210011</v>
      </c>
      <c r="B8" s="72"/>
      <c r="C8" s="73"/>
      <c r="D8" s="78">
        <v>51796000</v>
      </c>
      <c r="E8" s="78"/>
      <c r="F8" s="79">
        <f>SUM(C8+D8-E8)</f>
        <v>51796000</v>
      </c>
      <c r="G8" s="78"/>
      <c r="H8" s="80">
        <v>38496000</v>
      </c>
      <c r="I8" s="80"/>
      <c r="J8" s="81">
        <f t="shared" si="0"/>
        <v>38496000</v>
      </c>
      <c r="K8" s="82"/>
      <c r="L8" s="80">
        <v>38116000</v>
      </c>
      <c r="M8" s="80"/>
      <c r="N8" s="83">
        <f t="shared" si="1"/>
        <v>38116000</v>
      </c>
      <c r="O8" s="49"/>
    </row>
    <row r="9" spans="1:22" s="9" customFormat="1" ht="13.8" x14ac:dyDescent="0.3">
      <c r="A9" s="70" t="s">
        <v>59</v>
      </c>
      <c r="B9" s="68">
        <v>12</v>
      </c>
      <c r="C9" s="21"/>
      <c r="D9" s="24">
        <f>SUM(D10:D11)</f>
        <v>57000300</v>
      </c>
      <c r="E9" s="24"/>
      <c r="F9" s="75">
        <f>SUM(F10:F11)</f>
        <v>57000300</v>
      </c>
      <c r="G9" s="24"/>
      <c r="H9" s="22">
        <f>SUM(H10:H11)</f>
        <v>28125200</v>
      </c>
      <c r="I9" s="22"/>
      <c r="J9" s="84">
        <f>SUM(J10:J11)</f>
        <v>28125200</v>
      </c>
      <c r="K9" s="21"/>
      <c r="L9" s="22">
        <f>SUM(L10:L11)</f>
        <v>22716500</v>
      </c>
      <c r="M9" s="22"/>
      <c r="N9" s="59">
        <f>SUM(N10:N11)</f>
        <v>22716500</v>
      </c>
      <c r="O9" s="49"/>
    </row>
    <row r="10" spans="1:22" s="9" customFormat="1" ht="13.8" x14ac:dyDescent="0.3">
      <c r="A10" s="71">
        <v>671110012</v>
      </c>
      <c r="B10" s="72"/>
      <c r="C10" s="82"/>
      <c r="D10" s="78">
        <v>14733000</v>
      </c>
      <c r="E10" s="78"/>
      <c r="F10" s="79">
        <f t="shared" ref="F10:F11" si="2">SUM(C10+D10-E10)</f>
        <v>14733000</v>
      </c>
      <c r="G10" s="78"/>
      <c r="H10" s="80">
        <v>2592000</v>
      </c>
      <c r="I10" s="80"/>
      <c r="J10" s="81">
        <f t="shared" ref="J10:J11" si="3">SUM(G10+H10-I10)</f>
        <v>2592000</v>
      </c>
      <c r="K10" s="82"/>
      <c r="L10" s="80">
        <v>1871500</v>
      </c>
      <c r="M10" s="80"/>
      <c r="N10" s="83">
        <f t="shared" ref="N10:N11" si="4">SUM(K10+L10-M10)</f>
        <v>1871500</v>
      </c>
      <c r="O10" s="49"/>
    </row>
    <row r="11" spans="1:22" s="9" customFormat="1" ht="13.8" x14ac:dyDescent="0.3">
      <c r="A11" s="71">
        <v>671210012</v>
      </c>
      <c r="B11" s="72"/>
      <c r="C11" s="82"/>
      <c r="D11" s="78">
        <v>42267300</v>
      </c>
      <c r="E11" s="78"/>
      <c r="F11" s="79">
        <f t="shared" si="2"/>
        <v>42267300</v>
      </c>
      <c r="G11" s="78"/>
      <c r="H11" s="80">
        <v>25533200</v>
      </c>
      <c r="I11" s="80"/>
      <c r="J11" s="81">
        <f t="shared" si="3"/>
        <v>25533200</v>
      </c>
      <c r="K11" s="82"/>
      <c r="L11" s="80">
        <v>20845000</v>
      </c>
      <c r="M11" s="80"/>
      <c r="N11" s="83">
        <f t="shared" si="4"/>
        <v>20845000</v>
      </c>
      <c r="O11" s="49"/>
    </row>
    <row r="12" spans="1:22" s="9" customFormat="1" ht="27.6" x14ac:dyDescent="0.3">
      <c r="A12" s="10" t="s">
        <v>11</v>
      </c>
      <c r="B12" s="11" t="s">
        <v>1</v>
      </c>
      <c r="C12" s="21">
        <f>SUM(C13:C16)</f>
        <v>130000</v>
      </c>
      <c r="D12" s="21">
        <f t="shared" ref="D12:F12" si="5">SUM(D13:D16)</f>
        <v>3200000</v>
      </c>
      <c r="E12" s="21">
        <f t="shared" si="5"/>
        <v>130000</v>
      </c>
      <c r="F12" s="52">
        <f t="shared" si="5"/>
        <v>3200000</v>
      </c>
      <c r="G12" s="24">
        <f t="shared" ref="G12:N12" si="6">SUM(G13:G15)</f>
        <v>130000</v>
      </c>
      <c r="H12" s="22">
        <f t="shared" si="6"/>
        <v>3200000</v>
      </c>
      <c r="I12" s="22">
        <f t="shared" si="6"/>
        <v>130000</v>
      </c>
      <c r="J12" s="25">
        <f t="shared" si="6"/>
        <v>3200000</v>
      </c>
      <c r="K12" s="21">
        <f t="shared" si="6"/>
        <v>130000</v>
      </c>
      <c r="L12" s="22">
        <f t="shared" si="6"/>
        <v>3200000</v>
      </c>
      <c r="M12" s="22">
        <f t="shared" si="6"/>
        <v>130000</v>
      </c>
      <c r="N12" s="22">
        <f t="shared" si="6"/>
        <v>3200000</v>
      </c>
      <c r="O12" s="49"/>
      <c r="P12" s="51"/>
    </row>
    <row r="13" spans="1:22" s="9" customFormat="1" ht="33" customHeight="1" x14ac:dyDescent="0.3">
      <c r="A13" s="12" t="s">
        <v>21</v>
      </c>
      <c r="B13" s="13"/>
      <c r="C13" s="26">
        <v>130000</v>
      </c>
      <c r="D13" s="27">
        <v>3200000</v>
      </c>
      <c r="E13" s="27">
        <v>130000</v>
      </c>
      <c r="F13" s="28">
        <f>SUM(C13+D13-E13)</f>
        <v>3200000</v>
      </c>
      <c r="G13" s="29">
        <v>130000</v>
      </c>
      <c r="H13" s="27">
        <v>3200000</v>
      </c>
      <c r="I13" s="27">
        <v>130000</v>
      </c>
      <c r="J13" s="30">
        <f>SUM(G13+H13-I13)</f>
        <v>3200000</v>
      </c>
      <c r="K13" s="26">
        <v>130000</v>
      </c>
      <c r="L13" s="27">
        <v>3200000</v>
      </c>
      <c r="M13" s="27">
        <v>130000</v>
      </c>
      <c r="N13" s="27">
        <f>SUM(K13+L13-M13)</f>
        <v>3200000</v>
      </c>
      <c r="O13" s="49"/>
      <c r="P13" s="51"/>
    </row>
    <row r="14" spans="1:22" s="9" customFormat="1" ht="13.8" x14ac:dyDescent="0.3">
      <c r="A14" s="50" t="s">
        <v>24</v>
      </c>
      <c r="B14" s="13"/>
      <c r="C14" s="26"/>
      <c r="D14" s="27"/>
      <c r="E14" s="27"/>
      <c r="F14" s="28">
        <f t="shared" ref="F14:F16" si="7">SUM(C14+D14-E14)</f>
        <v>0</v>
      </c>
      <c r="G14" s="29"/>
      <c r="H14" s="27"/>
      <c r="I14" s="27">
        <v>0</v>
      </c>
      <c r="J14" s="30">
        <f t="shared" ref="J14" si="8">SUM(G14+H14-I14)</f>
        <v>0</v>
      </c>
      <c r="K14" s="26">
        <v>0</v>
      </c>
      <c r="L14" s="27">
        <v>0</v>
      </c>
      <c r="M14" s="27">
        <v>0</v>
      </c>
      <c r="N14" s="27">
        <f t="shared" ref="N14" si="9">SUM(K14+L14-M14)</f>
        <v>0</v>
      </c>
      <c r="O14" s="49"/>
      <c r="P14" s="51"/>
    </row>
    <row r="15" spans="1:22" s="9" customFormat="1" ht="13.8" x14ac:dyDescent="0.3">
      <c r="A15" s="12" t="s">
        <v>16</v>
      </c>
      <c r="B15" s="13"/>
      <c r="C15" s="31"/>
      <c r="D15" s="27">
        <v>0</v>
      </c>
      <c r="E15" s="27"/>
      <c r="F15" s="28">
        <f t="shared" si="7"/>
        <v>0</v>
      </c>
      <c r="G15" s="32">
        <v>0</v>
      </c>
      <c r="H15" s="27"/>
      <c r="I15" s="27">
        <v>0</v>
      </c>
      <c r="J15" s="30">
        <f t="shared" ref="J15" si="10">SUM(G15+H15-I15)</f>
        <v>0</v>
      </c>
      <c r="K15" s="31">
        <v>0</v>
      </c>
      <c r="L15" s="27"/>
      <c r="M15" s="27">
        <v>0</v>
      </c>
      <c r="N15" s="27">
        <f t="shared" ref="N15" si="11">SUM(K15+L15-M15)</f>
        <v>0</v>
      </c>
      <c r="O15" s="49"/>
    </row>
    <row r="16" spans="1:22" s="9" customFormat="1" ht="13.8" x14ac:dyDescent="0.3">
      <c r="A16" s="12" t="s">
        <v>40</v>
      </c>
      <c r="B16" s="13"/>
      <c r="C16" s="43"/>
      <c r="D16" s="27"/>
      <c r="E16" s="27"/>
      <c r="F16" s="28">
        <f t="shared" si="7"/>
        <v>0</v>
      </c>
      <c r="G16" s="45"/>
      <c r="H16" s="27"/>
      <c r="I16" s="27"/>
      <c r="J16" s="34"/>
      <c r="K16" s="43"/>
      <c r="L16" s="27"/>
      <c r="M16" s="27"/>
      <c r="N16" s="27"/>
      <c r="O16" s="49"/>
      <c r="P16" s="51"/>
      <c r="Q16" s="51"/>
      <c r="R16" s="51"/>
      <c r="S16" s="51"/>
      <c r="T16" s="51"/>
      <c r="U16" s="51"/>
      <c r="V16" s="51"/>
    </row>
    <row r="17" spans="1:22" s="15" customFormat="1" ht="25.5" customHeight="1" x14ac:dyDescent="0.3">
      <c r="A17" s="14" t="s">
        <v>12</v>
      </c>
      <c r="B17" s="11" t="s">
        <v>2</v>
      </c>
      <c r="C17" s="40">
        <f t="shared" ref="C17:N17" si="12">SUM(C18:C22)</f>
        <v>10799999.68</v>
      </c>
      <c r="D17" s="22">
        <f t="shared" si="12"/>
        <v>68050000</v>
      </c>
      <c r="E17" s="22">
        <f t="shared" si="12"/>
        <v>10800000</v>
      </c>
      <c r="F17" s="41">
        <f t="shared" si="12"/>
        <v>68049999.680000007</v>
      </c>
      <c r="G17" s="40">
        <f t="shared" si="12"/>
        <v>10800000</v>
      </c>
      <c r="H17" s="22">
        <f t="shared" si="12"/>
        <v>62131000</v>
      </c>
      <c r="I17" s="22">
        <f t="shared" si="12"/>
        <v>10800000</v>
      </c>
      <c r="J17" s="41">
        <f t="shared" si="12"/>
        <v>62131000</v>
      </c>
      <c r="K17" s="40">
        <f t="shared" si="12"/>
        <v>10800000</v>
      </c>
      <c r="L17" s="22">
        <f t="shared" si="12"/>
        <v>62216000</v>
      </c>
      <c r="M17" s="22">
        <f t="shared" si="12"/>
        <v>10800000</v>
      </c>
      <c r="N17" s="22">
        <f t="shared" si="12"/>
        <v>62216000</v>
      </c>
      <c r="O17" s="87"/>
      <c r="P17" s="67"/>
      <c r="Q17" s="67"/>
      <c r="R17" s="67"/>
      <c r="S17" s="67"/>
      <c r="T17" s="67"/>
      <c r="U17" s="67"/>
      <c r="V17" s="67"/>
    </row>
    <row r="18" spans="1:22" s="9" customFormat="1" ht="13.8" x14ac:dyDescent="0.3">
      <c r="A18" s="16" t="s">
        <v>3</v>
      </c>
      <c r="B18" s="13"/>
      <c r="C18" s="26">
        <v>10000000</v>
      </c>
      <c r="D18" s="27">
        <f>12280000+200000-160000</f>
        <v>12320000</v>
      </c>
      <c r="E18" s="27">
        <v>10200000</v>
      </c>
      <c r="F18" s="28">
        <f t="shared" ref="F18:F19" si="13">SUM(C18+D18-E18)</f>
        <v>12120000</v>
      </c>
      <c r="G18" s="29">
        <v>10200000</v>
      </c>
      <c r="H18" s="27">
        <f>12480000-160000</f>
        <v>12320000</v>
      </c>
      <c r="I18" s="27">
        <v>10200000</v>
      </c>
      <c r="J18" s="30">
        <f t="shared" ref="J18:J19" si="14">SUM(G18+H18-I18)</f>
        <v>12320000</v>
      </c>
      <c r="K18" s="26">
        <v>10200000</v>
      </c>
      <c r="L18" s="27">
        <f>12480000-160000</f>
        <v>12320000</v>
      </c>
      <c r="M18" s="27">
        <v>10200000</v>
      </c>
      <c r="N18" s="27">
        <f t="shared" ref="N18:N19" si="15">SUM(K18+L18-M18)</f>
        <v>12320000</v>
      </c>
      <c r="O18" s="86"/>
      <c r="P18" s="51"/>
      <c r="Q18" s="51"/>
      <c r="R18" s="51"/>
      <c r="S18" s="51"/>
      <c r="T18" s="51"/>
      <c r="U18" s="51"/>
      <c r="V18" s="51"/>
    </row>
    <row r="19" spans="1:22" s="9" customFormat="1" ht="13.8" x14ac:dyDescent="0.3">
      <c r="A19" s="16" t="s">
        <v>4</v>
      </c>
      <c r="B19" s="13"/>
      <c r="C19" s="31"/>
      <c r="D19" s="37">
        <f>47000000</f>
        <v>47000000</v>
      </c>
      <c r="E19" s="32"/>
      <c r="F19" s="28">
        <f t="shared" si="13"/>
        <v>47000000</v>
      </c>
      <c r="G19" s="31"/>
      <c r="H19" s="27">
        <v>47000000</v>
      </c>
      <c r="I19" s="32"/>
      <c r="J19" s="30">
        <f t="shared" si="14"/>
        <v>47000000</v>
      </c>
      <c r="K19" s="31"/>
      <c r="L19" s="30">
        <v>47000000</v>
      </c>
      <c r="M19" s="37"/>
      <c r="N19" s="27">
        <f t="shared" si="15"/>
        <v>47000000</v>
      </c>
      <c r="O19" s="86"/>
      <c r="P19" s="51"/>
      <c r="Q19" s="51"/>
      <c r="R19" s="51"/>
      <c r="S19" s="51"/>
      <c r="T19" s="51"/>
      <c r="U19" s="51"/>
      <c r="V19" s="51"/>
    </row>
    <row r="20" spans="1:22" s="9" customFormat="1" ht="13.8" x14ac:dyDescent="0.3">
      <c r="A20" s="16" t="s">
        <v>25</v>
      </c>
      <c r="B20" s="13"/>
      <c r="C20" s="43"/>
      <c r="D20" s="27">
        <v>6000000</v>
      </c>
      <c r="E20" s="29"/>
      <c r="F20" s="28">
        <f t="shared" ref="F20:F21" si="16">SUM(C20+D20-E20)</f>
        <v>6000000</v>
      </c>
      <c r="G20" s="29">
        <v>0</v>
      </c>
      <c r="H20" s="27"/>
      <c r="I20" s="27">
        <v>0</v>
      </c>
      <c r="J20" s="30">
        <f t="shared" ref="J20:J21" si="17">SUM(G20+H20-I20)</f>
        <v>0</v>
      </c>
      <c r="K20" s="26">
        <v>0</v>
      </c>
      <c r="L20" s="27"/>
      <c r="M20" s="27">
        <v>0</v>
      </c>
      <c r="N20" s="27">
        <f t="shared" ref="N20" si="18">SUM(K20+L20-M20)</f>
        <v>0</v>
      </c>
      <c r="O20" s="49"/>
      <c r="P20" s="51"/>
      <c r="Q20" s="51"/>
      <c r="R20" s="51"/>
      <c r="S20" s="51"/>
      <c r="T20" s="51"/>
      <c r="U20" s="51"/>
      <c r="V20" s="51"/>
    </row>
    <row r="21" spans="1:22" s="9" customFormat="1" ht="13.8" x14ac:dyDescent="0.3">
      <c r="A21" s="16" t="s">
        <v>65</v>
      </c>
      <c r="B21" s="13"/>
      <c r="C21" s="43">
        <v>29622.68</v>
      </c>
      <c r="D21" s="27"/>
      <c r="E21" s="29"/>
      <c r="F21" s="28">
        <f t="shared" si="16"/>
        <v>29622.68</v>
      </c>
      <c r="G21" s="29"/>
      <c r="H21" s="27"/>
      <c r="I21" s="27"/>
      <c r="J21" s="30">
        <f t="shared" si="17"/>
        <v>0</v>
      </c>
      <c r="K21" s="26"/>
      <c r="L21" s="27"/>
      <c r="M21" s="27"/>
      <c r="N21" s="27"/>
      <c r="O21" s="49"/>
      <c r="P21" s="51"/>
      <c r="Q21" s="51"/>
      <c r="R21" s="51"/>
      <c r="S21" s="51"/>
      <c r="T21" s="51"/>
      <c r="U21" s="51"/>
      <c r="V21" s="51"/>
    </row>
    <row r="22" spans="1:22" s="9" customFormat="1" ht="13.8" x14ac:dyDescent="0.3">
      <c r="A22" s="46" t="s">
        <v>26</v>
      </c>
      <c r="B22" s="13"/>
      <c r="C22" s="43">
        <f>1000000-29623-200000</f>
        <v>770377</v>
      </c>
      <c r="D22" s="27">
        <v>2730000</v>
      </c>
      <c r="E22" s="29">
        <v>600000</v>
      </c>
      <c r="F22" s="28">
        <f t="shared" ref="F22" si="19">SUM(C22+D22-E22)</f>
        <v>2900377</v>
      </c>
      <c r="G22" s="29">
        <v>600000</v>
      </c>
      <c r="H22" s="27">
        <v>2811000</v>
      </c>
      <c r="I22" s="27">
        <v>600000</v>
      </c>
      <c r="J22" s="30">
        <f t="shared" ref="J22" si="20">SUM(G22+H22-I22)</f>
        <v>2811000</v>
      </c>
      <c r="K22" s="26">
        <v>600000</v>
      </c>
      <c r="L22" s="27">
        <v>2896000</v>
      </c>
      <c r="M22" s="27">
        <v>600000</v>
      </c>
      <c r="N22" s="27">
        <f t="shared" ref="N22" si="21">SUM(K22+L22-M22)</f>
        <v>2896000</v>
      </c>
      <c r="O22" s="86"/>
      <c r="P22" s="51"/>
      <c r="Q22" s="51"/>
      <c r="R22" s="51"/>
      <c r="S22" s="51"/>
      <c r="T22" s="51"/>
      <c r="U22" s="51"/>
      <c r="V22" s="51"/>
    </row>
    <row r="23" spans="1:22" s="9" customFormat="1" ht="13.8" x14ac:dyDescent="0.3">
      <c r="A23" s="14" t="s">
        <v>69</v>
      </c>
      <c r="B23" s="11" t="s">
        <v>66</v>
      </c>
      <c r="C23" s="40">
        <f t="shared" ref="C23:N23" si="22">SUM(C24:C26)</f>
        <v>0</v>
      </c>
      <c r="D23" s="22">
        <f t="shared" si="22"/>
        <v>5330000</v>
      </c>
      <c r="E23" s="22">
        <f t="shared" si="22"/>
        <v>0</v>
      </c>
      <c r="F23" s="41">
        <f t="shared" si="22"/>
        <v>5330000</v>
      </c>
      <c r="G23" s="40">
        <f t="shared" si="22"/>
        <v>0</v>
      </c>
      <c r="H23" s="22">
        <f t="shared" si="22"/>
        <v>730000</v>
      </c>
      <c r="I23" s="22">
        <f t="shared" si="22"/>
        <v>0</v>
      </c>
      <c r="J23" s="41">
        <f t="shared" si="22"/>
        <v>730000</v>
      </c>
      <c r="K23" s="40">
        <f t="shared" si="22"/>
        <v>0</v>
      </c>
      <c r="L23" s="22">
        <f t="shared" si="22"/>
        <v>730000</v>
      </c>
      <c r="M23" s="22">
        <f t="shared" si="22"/>
        <v>0</v>
      </c>
      <c r="N23" s="22">
        <f t="shared" si="22"/>
        <v>730000</v>
      </c>
      <c r="O23" s="49"/>
      <c r="P23" s="51"/>
      <c r="Q23" s="51"/>
      <c r="R23" s="51"/>
      <c r="S23" s="51"/>
      <c r="T23" s="51"/>
      <c r="U23" s="51"/>
      <c r="V23" s="51"/>
    </row>
    <row r="24" spans="1:22" s="9" customFormat="1" ht="13.8" x14ac:dyDescent="0.3">
      <c r="A24" s="46" t="s">
        <v>70</v>
      </c>
      <c r="B24" s="13"/>
      <c r="C24" s="26"/>
      <c r="D24" s="37">
        <v>4600000</v>
      </c>
      <c r="E24" s="37"/>
      <c r="F24" s="38">
        <f t="shared" ref="F24:F26" si="23">SUM(C24+D24-E24)</f>
        <v>4600000</v>
      </c>
      <c r="G24" s="31"/>
      <c r="H24" s="37"/>
      <c r="I24" s="37"/>
      <c r="J24" s="39">
        <f t="shared" ref="J24:J26" si="24">SUM(G24+H24-I24)</f>
        <v>0</v>
      </c>
      <c r="K24" s="31"/>
      <c r="L24" s="37"/>
      <c r="M24" s="37"/>
      <c r="N24" s="27">
        <f t="shared" ref="N24:N26" si="25">SUM(K24+L24-M24)</f>
        <v>0</v>
      </c>
      <c r="O24" s="49"/>
      <c r="P24" s="51"/>
      <c r="Q24" s="51"/>
      <c r="R24" s="51"/>
      <c r="S24" s="51"/>
      <c r="T24" s="51"/>
      <c r="U24" s="51"/>
      <c r="V24" s="51"/>
    </row>
    <row r="25" spans="1:22" s="9" customFormat="1" ht="13.8" x14ac:dyDescent="0.3">
      <c r="A25" s="46" t="s">
        <v>71</v>
      </c>
      <c r="B25" s="13"/>
      <c r="C25" s="33"/>
      <c r="D25" s="37">
        <v>50000</v>
      </c>
      <c r="E25" s="37"/>
      <c r="F25" s="45">
        <f t="shared" si="23"/>
        <v>50000</v>
      </c>
      <c r="G25" s="43"/>
      <c r="H25" s="37">
        <v>50000</v>
      </c>
      <c r="I25" s="37"/>
      <c r="J25" s="39">
        <f t="shared" si="24"/>
        <v>50000</v>
      </c>
      <c r="K25" s="43"/>
      <c r="L25" s="37">
        <v>50000</v>
      </c>
      <c r="M25" s="37"/>
      <c r="N25" s="27">
        <f t="shared" si="25"/>
        <v>50000</v>
      </c>
      <c r="O25" s="49"/>
      <c r="P25" s="51"/>
      <c r="Q25" s="51"/>
      <c r="R25" s="51"/>
      <c r="S25" s="51"/>
      <c r="T25" s="51"/>
      <c r="U25" s="51"/>
      <c r="V25" s="51"/>
    </row>
    <row r="26" spans="1:22" s="9" customFormat="1" ht="13.8" x14ac:dyDescent="0.3">
      <c r="A26" s="89" t="s">
        <v>99</v>
      </c>
      <c r="B26" s="13"/>
      <c r="C26" s="33"/>
      <c r="D26" s="37">
        <v>680000</v>
      </c>
      <c r="E26" s="37"/>
      <c r="F26" s="45">
        <f t="shared" si="23"/>
        <v>680000</v>
      </c>
      <c r="G26" s="43"/>
      <c r="H26" s="45">
        <v>680000</v>
      </c>
      <c r="I26" s="45"/>
      <c r="J26" s="39">
        <f t="shared" si="24"/>
        <v>680000</v>
      </c>
      <c r="K26" s="43"/>
      <c r="L26" s="37">
        <v>680000</v>
      </c>
      <c r="M26" s="37"/>
      <c r="N26" s="27">
        <f t="shared" si="25"/>
        <v>680000</v>
      </c>
      <c r="O26" s="49"/>
      <c r="P26" s="51"/>
      <c r="Q26" s="51"/>
      <c r="R26" s="51"/>
      <c r="S26" s="51"/>
      <c r="T26" s="51"/>
      <c r="U26" s="51"/>
      <c r="V26" s="51"/>
    </row>
    <row r="27" spans="1:22" s="15" customFormat="1" ht="25.5" customHeight="1" x14ac:dyDescent="0.3">
      <c r="A27" s="14" t="s">
        <v>67</v>
      </c>
      <c r="B27" s="11" t="s">
        <v>68</v>
      </c>
      <c r="C27" s="40">
        <f>C28+C34</f>
        <v>4048766</v>
      </c>
      <c r="D27" s="22">
        <f>D28+D34</f>
        <v>88931976</v>
      </c>
      <c r="E27" s="22">
        <f>E28+E34</f>
        <v>3880742</v>
      </c>
      <c r="F27" s="22">
        <f t="shared" ref="F27:J27" si="26">F28+F34</f>
        <v>89100000</v>
      </c>
      <c r="G27" s="40">
        <f t="shared" si="26"/>
        <v>3880742</v>
      </c>
      <c r="H27" s="40">
        <f t="shared" si="26"/>
        <v>4819000</v>
      </c>
      <c r="I27" s="40">
        <f t="shared" si="26"/>
        <v>3880742</v>
      </c>
      <c r="J27" s="41">
        <f t="shared" si="26"/>
        <v>4819000</v>
      </c>
      <c r="K27" s="40">
        <f t="shared" ref="K27" si="27">K28+K34</f>
        <v>3880742</v>
      </c>
      <c r="L27" s="22">
        <f t="shared" ref="L27:N27" si="28">L28+L34</f>
        <v>4827000</v>
      </c>
      <c r="M27" s="22">
        <f t="shared" si="28"/>
        <v>3880742</v>
      </c>
      <c r="N27" s="22">
        <f t="shared" si="28"/>
        <v>4827000</v>
      </c>
      <c r="O27" s="16"/>
      <c r="P27" s="67"/>
      <c r="Q27" s="67"/>
      <c r="R27" s="67"/>
      <c r="S27" s="67"/>
      <c r="T27" s="67"/>
      <c r="U27" s="67"/>
      <c r="V27" s="67"/>
    </row>
    <row r="28" spans="1:22" s="9" customFormat="1" ht="13.8" x14ac:dyDescent="0.3">
      <c r="A28" s="46" t="s">
        <v>37</v>
      </c>
      <c r="B28" s="13"/>
      <c r="C28" s="26">
        <v>4048766</v>
      </c>
      <c r="D28" s="37">
        <f>SUM(D29:D33)-168024</f>
        <v>3103976</v>
      </c>
      <c r="E28" s="37">
        <v>3880742</v>
      </c>
      <c r="F28" s="37">
        <f>C28+D28-E28</f>
        <v>3272000</v>
      </c>
      <c r="G28" s="26">
        <v>3880742</v>
      </c>
      <c r="H28" s="27">
        <f>SUM(H29:H33)</f>
        <v>3272000</v>
      </c>
      <c r="I28" s="27">
        <v>3880742</v>
      </c>
      <c r="J28" s="29">
        <f>SUM(J29:J33)</f>
        <v>3272000</v>
      </c>
      <c r="K28" s="31">
        <v>3880742</v>
      </c>
      <c r="L28" s="37">
        <f t="shared" ref="L28" si="29">SUM(L29:L33)</f>
        <v>3272000</v>
      </c>
      <c r="M28" s="37">
        <f>3880472+270</f>
        <v>3880742</v>
      </c>
      <c r="N28" s="27">
        <f>K28+L28-M28</f>
        <v>3272000</v>
      </c>
      <c r="O28" s="86"/>
      <c r="P28" s="51"/>
      <c r="Q28" s="51"/>
      <c r="R28" s="51"/>
      <c r="S28" s="51"/>
      <c r="T28" s="51"/>
      <c r="U28" s="51"/>
      <c r="V28" s="51"/>
    </row>
    <row r="29" spans="1:22" s="9" customFormat="1" ht="13.8" x14ac:dyDescent="0.3">
      <c r="A29" s="16" t="s">
        <v>84</v>
      </c>
      <c r="B29" s="13"/>
      <c r="C29" s="26"/>
      <c r="D29" s="37">
        <v>359000</v>
      </c>
      <c r="E29" s="37"/>
      <c r="F29" s="38">
        <f t="shared" ref="F29:F41" si="30">SUM(C29+D29-E29)</f>
        <v>359000</v>
      </c>
      <c r="G29" s="31"/>
      <c r="H29" s="37">
        <v>359000</v>
      </c>
      <c r="I29" s="37"/>
      <c r="J29" s="39">
        <f t="shared" ref="J29:J41" si="31">SUM(G29+H29-I29)</f>
        <v>359000</v>
      </c>
      <c r="K29" s="31">
        <f>SUM(K30:K34)</f>
        <v>0</v>
      </c>
      <c r="L29" s="37">
        <v>359000</v>
      </c>
      <c r="M29" s="37">
        <f>SUM(M30:M34)</f>
        <v>0</v>
      </c>
      <c r="N29" s="27">
        <f t="shared" ref="N29:N41" si="32">K29+L29-M29</f>
        <v>359000</v>
      </c>
      <c r="O29" s="49"/>
      <c r="P29" s="51"/>
      <c r="Q29" s="51"/>
      <c r="R29" s="51"/>
      <c r="S29" s="51"/>
      <c r="T29" s="51"/>
      <c r="U29" s="51"/>
      <c r="V29" s="51"/>
    </row>
    <row r="30" spans="1:22" s="9" customFormat="1" ht="13.8" x14ac:dyDescent="0.3">
      <c r="A30" s="16" t="s">
        <v>93</v>
      </c>
      <c r="B30" s="13"/>
      <c r="C30" s="26"/>
      <c r="D30" s="37">
        <v>69000</v>
      </c>
      <c r="E30" s="37"/>
      <c r="F30" s="38">
        <f t="shared" si="30"/>
        <v>69000</v>
      </c>
      <c r="G30" s="31"/>
      <c r="H30" s="37">
        <v>69000</v>
      </c>
      <c r="I30" s="37"/>
      <c r="J30" s="39">
        <f t="shared" si="31"/>
        <v>69000</v>
      </c>
      <c r="K30" s="31"/>
      <c r="L30" s="37">
        <v>69000</v>
      </c>
      <c r="M30" s="37"/>
      <c r="N30" s="27">
        <f t="shared" si="32"/>
        <v>69000</v>
      </c>
      <c r="O30" s="49"/>
      <c r="P30" s="51"/>
      <c r="Q30" s="51"/>
      <c r="R30" s="51"/>
      <c r="S30" s="51"/>
      <c r="T30" s="51"/>
      <c r="U30" s="51"/>
      <c r="V30" s="51"/>
    </row>
    <row r="31" spans="1:22" s="9" customFormat="1" ht="13.8" x14ac:dyDescent="0.3">
      <c r="A31" s="16" t="s">
        <v>85</v>
      </c>
      <c r="B31" s="13"/>
      <c r="C31" s="26"/>
      <c r="D31" s="37">
        <v>2646000</v>
      </c>
      <c r="E31" s="37"/>
      <c r="F31" s="38">
        <f t="shared" si="30"/>
        <v>2646000</v>
      </c>
      <c r="G31" s="31"/>
      <c r="H31" s="37">
        <v>2646000</v>
      </c>
      <c r="I31" s="37"/>
      <c r="J31" s="39">
        <f t="shared" si="31"/>
        <v>2646000</v>
      </c>
      <c r="K31" s="31"/>
      <c r="L31" s="37">
        <v>2646000</v>
      </c>
      <c r="M31" s="37"/>
      <c r="N31" s="27">
        <f t="shared" si="32"/>
        <v>2646000</v>
      </c>
      <c r="O31" s="49"/>
      <c r="P31" s="51"/>
      <c r="Q31" s="51"/>
      <c r="R31" s="51"/>
      <c r="S31" s="51"/>
      <c r="T31" s="51"/>
      <c r="U31" s="51"/>
      <c r="V31" s="51"/>
    </row>
    <row r="32" spans="1:22" s="9" customFormat="1" ht="13.8" x14ac:dyDescent="0.3">
      <c r="A32" s="16" t="s">
        <v>36</v>
      </c>
      <c r="B32" s="13"/>
      <c r="C32" s="26"/>
      <c r="D32" s="37">
        <v>135000</v>
      </c>
      <c r="E32" s="37"/>
      <c r="F32" s="38">
        <f t="shared" si="30"/>
        <v>135000</v>
      </c>
      <c r="G32" s="31"/>
      <c r="H32" s="37">
        <v>135000</v>
      </c>
      <c r="I32" s="37"/>
      <c r="J32" s="39">
        <f t="shared" si="31"/>
        <v>135000</v>
      </c>
      <c r="K32" s="31"/>
      <c r="L32" s="37">
        <v>135000</v>
      </c>
      <c r="M32" s="37"/>
      <c r="N32" s="27">
        <f t="shared" si="32"/>
        <v>135000</v>
      </c>
      <c r="O32" s="49"/>
      <c r="P32" s="51"/>
      <c r="Q32" s="51"/>
      <c r="R32" s="51"/>
      <c r="S32" s="51"/>
      <c r="T32" s="51"/>
      <c r="U32" s="51"/>
      <c r="V32" s="51"/>
    </row>
    <row r="33" spans="1:22" s="9" customFormat="1" ht="13.8" x14ac:dyDescent="0.3">
      <c r="A33" s="16" t="s">
        <v>47</v>
      </c>
      <c r="B33" s="13"/>
      <c r="C33" s="26"/>
      <c r="D33" s="37">
        <v>63000</v>
      </c>
      <c r="E33" s="37"/>
      <c r="F33" s="38">
        <f t="shared" si="30"/>
        <v>63000</v>
      </c>
      <c r="G33" s="31"/>
      <c r="H33" s="37">
        <v>63000</v>
      </c>
      <c r="I33" s="37"/>
      <c r="J33" s="39">
        <f t="shared" si="31"/>
        <v>63000</v>
      </c>
      <c r="K33" s="31"/>
      <c r="L33" s="37">
        <v>63000</v>
      </c>
      <c r="M33" s="37"/>
      <c r="N33" s="27">
        <f t="shared" si="32"/>
        <v>63000</v>
      </c>
      <c r="O33" s="49"/>
      <c r="P33" s="51"/>
      <c r="Q33" s="51"/>
      <c r="R33" s="51"/>
      <c r="S33" s="51"/>
      <c r="T33" s="51"/>
      <c r="U33" s="51"/>
      <c r="V33" s="51"/>
    </row>
    <row r="34" spans="1:22" s="9" customFormat="1" ht="13.8" x14ac:dyDescent="0.3">
      <c r="A34" s="46" t="s">
        <v>38</v>
      </c>
      <c r="B34" s="13"/>
      <c r="C34" s="26">
        <f>SUM(C35:C41)</f>
        <v>0</v>
      </c>
      <c r="D34" s="37">
        <f>SUM(D35:D41)</f>
        <v>85828000</v>
      </c>
      <c r="E34" s="37">
        <f t="shared" ref="E34:F34" si="33">SUM(E35:E41)</f>
        <v>0</v>
      </c>
      <c r="F34" s="38">
        <f t="shared" si="33"/>
        <v>85828000</v>
      </c>
      <c r="G34" s="32">
        <f t="shared" ref="G34" si="34">SUM(G35:G41)</f>
        <v>0</v>
      </c>
      <c r="H34" s="37">
        <f t="shared" ref="H34" si="35">SUM(H35:H41)</f>
        <v>1547000</v>
      </c>
      <c r="I34" s="37">
        <f t="shared" ref="I34" si="36">SUM(I35:I41)</f>
        <v>0</v>
      </c>
      <c r="J34" s="38">
        <f t="shared" ref="J34" si="37">SUM(J35:J41)</f>
        <v>1547000</v>
      </c>
      <c r="K34" s="32">
        <f t="shared" ref="K34" si="38">SUM(K35:K41)</f>
        <v>0</v>
      </c>
      <c r="L34" s="37">
        <f t="shared" ref="L34" si="39">SUM(L35:L41)</f>
        <v>1555000</v>
      </c>
      <c r="M34" s="37">
        <f t="shared" ref="M34" si="40">SUM(M35:M41)</f>
        <v>0</v>
      </c>
      <c r="N34" s="27">
        <f t="shared" si="32"/>
        <v>1555000</v>
      </c>
      <c r="O34" s="86"/>
      <c r="P34" s="51"/>
      <c r="Q34" s="51"/>
      <c r="R34" s="51"/>
      <c r="S34" s="51"/>
      <c r="T34" s="51"/>
      <c r="U34" s="51"/>
      <c r="V34" s="51"/>
    </row>
    <row r="35" spans="1:22" s="9" customFormat="1" ht="13.8" x14ac:dyDescent="0.3">
      <c r="A35" s="16" t="s">
        <v>94</v>
      </c>
      <c r="B35" s="13"/>
      <c r="C35" s="33"/>
      <c r="D35" s="37">
        <v>32000</v>
      </c>
      <c r="E35" s="32"/>
      <c r="F35" s="38">
        <f t="shared" si="30"/>
        <v>32000</v>
      </c>
      <c r="G35" s="43"/>
      <c r="H35" s="37">
        <v>10000</v>
      </c>
      <c r="I35" s="32"/>
      <c r="J35" s="39">
        <f t="shared" si="31"/>
        <v>10000</v>
      </c>
      <c r="K35" s="43"/>
      <c r="L35" s="37">
        <v>18000</v>
      </c>
      <c r="M35" s="32"/>
      <c r="N35" s="27">
        <f t="shared" si="32"/>
        <v>18000</v>
      </c>
      <c r="O35" s="86"/>
      <c r="P35" s="51"/>
      <c r="Q35" s="51"/>
      <c r="R35" s="51"/>
      <c r="S35" s="51"/>
      <c r="T35" s="51"/>
      <c r="U35" s="51"/>
      <c r="V35" s="51"/>
    </row>
    <row r="36" spans="1:22" s="9" customFormat="1" ht="13.8" x14ac:dyDescent="0.3">
      <c r="A36" s="16" t="s">
        <v>95</v>
      </c>
      <c r="B36" s="13"/>
      <c r="C36" s="33"/>
      <c r="D36" s="37">
        <v>1537000</v>
      </c>
      <c r="E36" s="32"/>
      <c r="F36" s="38">
        <f t="shared" si="30"/>
        <v>1537000</v>
      </c>
      <c r="G36" s="43"/>
      <c r="H36" s="37">
        <v>1537000</v>
      </c>
      <c r="I36" s="32"/>
      <c r="J36" s="39">
        <f t="shared" si="31"/>
        <v>1537000</v>
      </c>
      <c r="K36" s="43"/>
      <c r="L36" s="37">
        <v>1537000</v>
      </c>
      <c r="M36" s="32"/>
      <c r="N36" s="27">
        <f t="shared" si="32"/>
        <v>1537000</v>
      </c>
      <c r="O36" s="86"/>
      <c r="P36" s="51"/>
      <c r="Q36" s="51"/>
      <c r="R36" s="51"/>
      <c r="S36" s="51"/>
      <c r="T36" s="51"/>
      <c r="U36" s="51"/>
      <c r="V36" s="51"/>
    </row>
    <row r="37" spans="1:22" s="9" customFormat="1" ht="13.8" x14ac:dyDescent="0.3">
      <c r="A37" s="16" t="s">
        <v>96</v>
      </c>
      <c r="B37" s="13"/>
      <c r="C37" s="33"/>
      <c r="D37" s="37">
        <v>424000</v>
      </c>
      <c r="E37" s="32"/>
      <c r="F37" s="38">
        <f t="shared" si="30"/>
        <v>424000</v>
      </c>
      <c r="G37" s="43"/>
      <c r="H37" s="37"/>
      <c r="I37" s="32"/>
      <c r="J37" s="39">
        <f t="shared" si="31"/>
        <v>0</v>
      </c>
      <c r="K37" s="43"/>
      <c r="L37" s="37"/>
      <c r="M37" s="32"/>
      <c r="N37" s="27">
        <f t="shared" si="32"/>
        <v>0</v>
      </c>
      <c r="O37" s="86"/>
      <c r="P37" s="51"/>
      <c r="Q37" s="51"/>
      <c r="R37" s="51"/>
      <c r="S37" s="51"/>
      <c r="T37" s="51"/>
      <c r="U37" s="51"/>
      <c r="V37" s="51"/>
    </row>
    <row r="38" spans="1:22" s="9" customFormat="1" ht="13.8" x14ac:dyDescent="0.3">
      <c r="A38" s="16" t="s">
        <v>89</v>
      </c>
      <c r="B38" s="13"/>
      <c r="C38" s="33"/>
      <c r="D38" s="37">
        <v>1282000</v>
      </c>
      <c r="E38" s="32"/>
      <c r="F38" s="38">
        <f t="shared" si="30"/>
        <v>1282000</v>
      </c>
      <c r="G38" s="43"/>
      <c r="H38" s="37"/>
      <c r="I38" s="32"/>
      <c r="J38" s="39">
        <f t="shared" si="31"/>
        <v>0</v>
      </c>
      <c r="K38" s="43"/>
      <c r="L38" s="37"/>
      <c r="M38" s="32"/>
      <c r="N38" s="27">
        <f t="shared" si="32"/>
        <v>0</v>
      </c>
      <c r="O38" s="86"/>
      <c r="P38" s="51"/>
      <c r="Q38" s="51"/>
      <c r="R38" s="51"/>
      <c r="S38" s="51"/>
      <c r="T38" s="51"/>
      <c r="U38" s="51"/>
      <c r="V38" s="51"/>
    </row>
    <row r="39" spans="1:22" s="9" customFormat="1" ht="13.8" x14ac:dyDescent="0.3">
      <c r="A39" s="16" t="s">
        <v>90</v>
      </c>
      <c r="B39" s="13"/>
      <c r="C39" s="33"/>
      <c r="D39" s="37">
        <v>14810000</v>
      </c>
      <c r="E39" s="32"/>
      <c r="F39" s="38">
        <f t="shared" si="30"/>
        <v>14810000</v>
      </c>
      <c r="G39" s="43"/>
      <c r="H39" s="37"/>
      <c r="I39" s="32"/>
      <c r="J39" s="39">
        <f t="shared" si="31"/>
        <v>0</v>
      </c>
      <c r="K39" s="43"/>
      <c r="L39" s="37"/>
      <c r="M39" s="32"/>
      <c r="N39" s="27">
        <f t="shared" si="32"/>
        <v>0</v>
      </c>
      <c r="O39" s="86"/>
      <c r="P39" s="51"/>
      <c r="Q39" s="51"/>
      <c r="R39" s="51"/>
      <c r="S39" s="51"/>
      <c r="T39" s="51"/>
      <c r="U39" s="51"/>
      <c r="V39" s="51"/>
    </row>
    <row r="40" spans="1:22" s="9" customFormat="1" ht="13.8" x14ac:dyDescent="0.3">
      <c r="A40" s="16" t="s">
        <v>91</v>
      </c>
      <c r="B40" s="13"/>
      <c r="C40" s="33"/>
      <c r="D40" s="37">
        <v>49502000</v>
      </c>
      <c r="E40" s="32"/>
      <c r="F40" s="38">
        <f t="shared" si="30"/>
        <v>49502000</v>
      </c>
      <c r="G40" s="43"/>
      <c r="H40" s="37"/>
      <c r="I40" s="32"/>
      <c r="J40" s="39">
        <f t="shared" si="31"/>
        <v>0</v>
      </c>
      <c r="K40" s="43"/>
      <c r="L40" s="37"/>
      <c r="M40" s="32"/>
      <c r="N40" s="27">
        <f t="shared" si="32"/>
        <v>0</v>
      </c>
      <c r="O40" s="86"/>
      <c r="P40" s="51"/>
      <c r="Q40" s="51"/>
      <c r="R40" s="51"/>
      <c r="S40" s="51"/>
      <c r="T40" s="51"/>
      <c r="U40" s="51"/>
      <c r="V40" s="51"/>
    </row>
    <row r="41" spans="1:22" s="9" customFormat="1" ht="13.8" x14ac:dyDescent="0.3">
      <c r="A41" s="16" t="s">
        <v>92</v>
      </c>
      <c r="B41" s="13"/>
      <c r="C41" s="33"/>
      <c r="D41" s="37">
        <v>18241000</v>
      </c>
      <c r="E41" s="32"/>
      <c r="F41" s="38">
        <f t="shared" si="30"/>
        <v>18241000</v>
      </c>
      <c r="G41" s="43"/>
      <c r="H41" s="37"/>
      <c r="I41" s="32"/>
      <c r="J41" s="39">
        <f t="shared" si="31"/>
        <v>0</v>
      </c>
      <c r="K41" s="43"/>
      <c r="L41" s="37"/>
      <c r="M41" s="32"/>
      <c r="N41" s="27">
        <f t="shared" si="32"/>
        <v>0</v>
      </c>
      <c r="O41" s="86"/>
      <c r="P41" s="51"/>
      <c r="Q41" s="51"/>
      <c r="R41" s="51"/>
      <c r="S41" s="51"/>
      <c r="T41" s="51"/>
      <c r="U41" s="51"/>
      <c r="V41" s="51"/>
    </row>
    <row r="42" spans="1:22" s="9" customFormat="1" ht="13.8" x14ac:dyDescent="0.3">
      <c r="A42" s="14" t="s">
        <v>87</v>
      </c>
      <c r="B42" s="11" t="s">
        <v>86</v>
      </c>
      <c r="C42" s="40">
        <f t="shared" ref="C42:N42" si="41">SUM(C43)</f>
        <v>0</v>
      </c>
      <c r="D42" s="22">
        <f t="shared" si="41"/>
        <v>0</v>
      </c>
      <c r="E42" s="22">
        <f t="shared" si="41"/>
        <v>0</v>
      </c>
      <c r="F42" s="41">
        <f t="shared" si="41"/>
        <v>0</v>
      </c>
      <c r="G42" s="40">
        <f t="shared" si="41"/>
        <v>0</v>
      </c>
      <c r="H42" s="22">
        <f t="shared" si="41"/>
        <v>0</v>
      </c>
      <c r="I42" s="22">
        <f t="shared" si="41"/>
        <v>0</v>
      </c>
      <c r="J42" s="41">
        <f t="shared" si="41"/>
        <v>0</v>
      </c>
      <c r="K42" s="40">
        <f t="shared" si="41"/>
        <v>0</v>
      </c>
      <c r="L42" s="22">
        <f t="shared" si="41"/>
        <v>0</v>
      </c>
      <c r="M42" s="22">
        <f t="shared" si="41"/>
        <v>0</v>
      </c>
      <c r="N42" s="22">
        <f t="shared" si="41"/>
        <v>0</v>
      </c>
      <c r="O42" s="86"/>
      <c r="P42" s="51"/>
      <c r="Q42" s="51"/>
      <c r="R42" s="51"/>
      <c r="S42" s="51"/>
      <c r="T42" s="51"/>
      <c r="U42" s="51"/>
      <c r="V42" s="51"/>
    </row>
    <row r="43" spans="1:22" s="9" customFormat="1" ht="13.8" x14ac:dyDescent="0.3">
      <c r="A43" s="46" t="s">
        <v>88</v>
      </c>
      <c r="B43" s="13"/>
      <c r="C43" s="33"/>
      <c r="D43" s="37"/>
      <c r="E43" s="32"/>
      <c r="F43" s="38"/>
      <c r="G43" s="43"/>
      <c r="H43" s="37"/>
      <c r="I43" s="32"/>
      <c r="J43" s="39"/>
      <c r="K43" s="43"/>
      <c r="L43" s="37"/>
      <c r="M43" s="32"/>
      <c r="N43" s="27"/>
      <c r="O43" s="86"/>
      <c r="P43" s="51"/>
      <c r="Q43" s="51"/>
      <c r="R43" s="51"/>
      <c r="S43" s="51"/>
      <c r="T43" s="51"/>
      <c r="U43" s="51"/>
      <c r="V43" s="51"/>
    </row>
    <row r="44" spans="1:22" s="15" customFormat="1" ht="25.5" customHeight="1" x14ac:dyDescent="0.3">
      <c r="A44" s="14" t="s">
        <v>13</v>
      </c>
      <c r="B44" s="11" t="s">
        <v>5</v>
      </c>
      <c r="C44" s="40">
        <f>SUM(C45:C50)</f>
        <v>0</v>
      </c>
      <c r="D44" s="22">
        <f>SUM(D45:D50)</f>
        <v>149000</v>
      </c>
      <c r="E44" s="24">
        <f>SUM(E45:E50)</f>
        <v>0</v>
      </c>
      <c r="F44" s="23">
        <f>SUM(F45:F47)</f>
        <v>149000</v>
      </c>
      <c r="G44" s="40">
        <f t="shared" ref="G44:N44" si="42">SUM(G45:G50)</f>
        <v>0</v>
      </c>
      <c r="H44" s="22">
        <f t="shared" si="42"/>
        <v>149000</v>
      </c>
      <c r="I44" s="24">
        <f t="shared" si="42"/>
        <v>0</v>
      </c>
      <c r="J44" s="23">
        <f t="shared" si="42"/>
        <v>149000</v>
      </c>
      <c r="K44" s="40">
        <f t="shared" si="42"/>
        <v>0</v>
      </c>
      <c r="L44" s="22">
        <f t="shared" si="42"/>
        <v>149000</v>
      </c>
      <c r="M44" s="24">
        <f t="shared" si="42"/>
        <v>0</v>
      </c>
      <c r="N44" s="22">
        <f t="shared" si="42"/>
        <v>149000</v>
      </c>
      <c r="O44" s="47"/>
      <c r="P44" s="67"/>
      <c r="Q44" s="67"/>
      <c r="R44" s="67"/>
      <c r="S44" s="67"/>
      <c r="T44" s="67"/>
      <c r="U44" s="67"/>
      <c r="V44" s="67"/>
    </row>
    <row r="45" spans="1:22" s="9" customFormat="1" ht="13.8" x14ac:dyDescent="0.3">
      <c r="A45" s="16" t="s">
        <v>14</v>
      </c>
      <c r="B45" s="13"/>
      <c r="C45" s="26">
        <v>0</v>
      </c>
      <c r="D45" s="27"/>
      <c r="E45" s="29">
        <v>0</v>
      </c>
      <c r="F45" s="28">
        <f t="shared" ref="F45:F47" si="43">SUM(C45+D45-E45)</f>
        <v>0</v>
      </c>
      <c r="G45" s="26">
        <v>0</v>
      </c>
      <c r="H45" s="27"/>
      <c r="I45" s="27">
        <v>0</v>
      </c>
      <c r="J45" s="30">
        <f t="shared" ref="J45:J47" si="44">SUM(G45+H45-I45)</f>
        <v>0</v>
      </c>
      <c r="K45" s="26">
        <v>0</v>
      </c>
      <c r="L45" s="27"/>
      <c r="M45" s="29">
        <v>0</v>
      </c>
      <c r="N45" s="27">
        <f t="shared" ref="N45:N47" si="45">SUM(K45+L45-M45)</f>
        <v>0</v>
      </c>
      <c r="O45" s="49"/>
      <c r="P45" s="51"/>
      <c r="Q45" s="51"/>
      <c r="R45" s="51"/>
      <c r="S45" s="51"/>
      <c r="T45" s="51"/>
      <c r="U45" s="51"/>
      <c r="V45" s="51"/>
    </row>
    <row r="46" spans="1:22" s="9" customFormat="1" ht="13.8" x14ac:dyDescent="0.3">
      <c r="A46" s="16" t="s">
        <v>20</v>
      </c>
      <c r="B46" s="13"/>
      <c r="C46" s="26">
        <v>0</v>
      </c>
      <c r="D46" s="27"/>
      <c r="E46" s="29">
        <v>0</v>
      </c>
      <c r="F46" s="28">
        <f t="shared" si="43"/>
        <v>0</v>
      </c>
      <c r="G46" s="26">
        <v>0</v>
      </c>
      <c r="H46" s="27"/>
      <c r="I46" s="27">
        <v>0</v>
      </c>
      <c r="J46" s="30">
        <f t="shared" si="44"/>
        <v>0</v>
      </c>
      <c r="K46" s="26">
        <v>0</v>
      </c>
      <c r="L46" s="27"/>
      <c r="M46" s="29">
        <v>0</v>
      </c>
      <c r="N46" s="27">
        <f t="shared" si="45"/>
        <v>0</v>
      </c>
      <c r="O46" s="49"/>
      <c r="P46" s="51"/>
      <c r="Q46" s="51"/>
      <c r="R46" s="51"/>
      <c r="S46" s="51"/>
      <c r="T46" s="51"/>
      <c r="U46" s="51"/>
      <c r="V46" s="51"/>
    </row>
    <row r="47" spans="1:22" s="9" customFormat="1" ht="13.8" x14ac:dyDescent="0.3">
      <c r="A47" s="16" t="s">
        <v>15</v>
      </c>
      <c r="B47" s="13"/>
      <c r="C47" s="26"/>
      <c r="D47" s="27">
        <v>149000</v>
      </c>
      <c r="E47" s="29"/>
      <c r="F47" s="28">
        <f t="shared" si="43"/>
        <v>149000</v>
      </c>
      <c r="G47" s="26"/>
      <c r="H47" s="27">
        <v>149000</v>
      </c>
      <c r="I47" s="27"/>
      <c r="J47" s="30">
        <f t="shared" si="44"/>
        <v>149000</v>
      </c>
      <c r="K47" s="26"/>
      <c r="L47" s="27">
        <v>149000</v>
      </c>
      <c r="M47" s="29"/>
      <c r="N47" s="27">
        <f t="shared" si="45"/>
        <v>149000</v>
      </c>
      <c r="O47" s="86"/>
      <c r="P47" s="51"/>
      <c r="Q47" s="51"/>
      <c r="R47" s="51"/>
      <c r="S47" s="51"/>
      <c r="T47" s="51"/>
      <c r="U47" s="51"/>
      <c r="V47" s="51"/>
    </row>
    <row r="48" spans="1:22" s="15" customFormat="1" ht="25.5" hidden="1" customHeight="1" x14ac:dyDescent="0.3">
      <c r="A48" s="14" t="s">
        <v>27</v>
      </c>
      <c r="B48" s="11" t="s">
        <v>28</v>
      </c>
      <c r="C48" s="40">
        <f t="shared" ref="C48:N48" si="46">SUM(C49:C49)</f>
        <v>0</v>
      </c>
      <c r="D48" s="22">
        <f t="shared" si="46"/>
        <v>0</v>
      </c>
      <c r="E48" s="24">
        <f t="shared" si="46"/>
        <v>0</v>
      </c>
      <c r="F48" s="28">
        <f t="shared" ref="F48:F50" si="47">SUM(C48+D48-E48)</f>
        <v>0</v>
      </c>
      <c r="G48" s="40">
        <f t="shared" si="46"/>
        <v>0</v>
      </c>
      <c r="H48" s="22">
        <f t="shared" si="46"/>
        <v>0</v>
      </c>
      <c r="I48" s="24">
        <f t="shared" si="46"/>
        <v>0</v>
      </c>
      <c r="J48" s="23">
        <f t="shared" si="46"/>
        <v>0</v>
      </c>
      <c r="K48" s="40">
        <f t="shared" si="46"/>
        <v>0</v>
      </c>
      <c r="L48" s="22">
        <f t="shared" si="46"/>
        <v>0</v>
      </c>
      <c r="M48" s="24">
        <f t="shared" si="46"/>
        <v>0</v>
      </c>
      <c r="N48" s="22">
        <f t="shared" si="46"/>
        <v>0</v>
      </c>
      <c r="O48" s="47"/>
      <c r="P48" s="67"/>
      <c r="Q48" s="67"/>
      <c r="R48" s="67"/>
      <c r="S48" s="67"/>
      <c r="T48" s="67"/>
      <c r="U48" s="67"/>
      <c r="V48" s="67"/>
    </row>
    <row r="49" spans="1:22" s="9" customFormat="1" ht="13.8" hidden="1" x14ac:dyDescent="0.3">
      <c r="A49" s="46" t="s">
        <v>29</v>
      </c>
      <c r="B49" s="13"/>
      <c r="C49" s="26"/>
      <c r="D49" s="27">
        <v>0</v>
      </c>
      <c r="E49" s="29">
        <v>0</v>
      </c>
      <c r="F49" s="28">
        <f t="shared" si="47"/>
        <v>0</v>
      </c>
      <c r="G49" s="26">
        <v>0</v>
      </c>
      <c r="H49" s="27">
        <v>0</v>
      </c>
      <c r="I49" s="27">
        <v>0</v>
      </c>
      <c r="J49" s="30">
        <f t="shared" ref="J49" si="48">SUM(G49+H49-I49)</f>
        <v>0</v>
      </c>
      <c r="K49" s="26">
        <v>0</v>
      </c>
      <c r="L49" s="27">
        <v>0</v>
      </c>
      <c r="M49" s="29">
        <v>0</v>
      </c>
      <c r="N49" s="27">
        <f t="shared" ref="N49" si="49">SUM(K49+L49-M49)</f>
        <v>0</v>
      </c>
      <c r="O49" s="49"/>
      <c r="P49" s="51"/>
      <c r="Q49" s="51"/>
      <c r="R49" s="51"/>
      <c r="S49" s="51"/>
      <c r="T49" s="51"/>
      <c r="U49" s="51"/>
      <c r="V49" s="51"/>
    </row>
    <row r="50" spans="1:22" s="9" customFormat="1" ht="13.8" hidden="1" x14ac:dyDescent="0.3">
      <c r="A50" s="16" t="s">
        <v>39</v>
      </c>
      <c r="B50" s="13"/>
      <c r="C50" s="33"/>
      <c r="D50" s="27"/>
      <c r="E50" s="29"/>
      <c r="F50" s="28">
        <f t="shared" si="47"/>
        <v>0</v>
      </c>
      <c r="G50" s="33"/>
      <c r="H50" s="27"/>
      <c r="I50" s="29"/>
      <c r="J50" s="30"/>
      <c r="K50" s="33"/>
      <c r="L50" s="27"/>
      <c r="M50" s="29"/>
      <c r="N50" s="27"/>
      <c r="O50" s="49"/>
      <c r="P50" s="51"/>
      <c r="Q50" s="51"/>
      <c r="R50" s="51"/>
      <c r="S50" s="51"/>
      <c r="T50" s="51"/>
      <c r="U50" s="51"/>
      <c r="V50" s="51"/>
    </row>
    <row r="51" spans="1:22" s="15" customFormat="1" ht="25.5" customHeight="1" x14ac:dyDescent="0.3">
      <c r="A51" s="14" t="s">
        <v>30</v>
      </c>
      <c r="B51" s="11" t="s">
        <v>32</v>
      </c>
      <c r="C51" s="40">
        <f t="shared" ref="C51:N51" si="50">SUM(C52:C52)</f>
        <v>0</v>
      </c>
      <c r="D51" s="22">
        <f t="shared" si="50"/>
        <v>0</v>
      </c>
      <c r="E51" s="24">
        <f t="shared" si="50"/>
        <v>0</v>
      </c>
      <c r="F51" s="23">
        <f t="shared" si="50"/>
        <v>0</v>
      </c>
      <c r="G51" s="40">
        <f t="shared" si="50"/>
        <v>0</v>
      </c>
      <c r="H51" s="22">
        <f t="shared" si="50"/>
        <v>0</v>
      </c>
      <c r="I51" s="24">
        <f t="shared" si="50"/>
        <v>0</v>
      </c>
      <c r="J51" s="23">
        <f t="shared" si="50"/>
        <v>0</v>
      </c>
      <c r="K51" s="40">
        <f t="shared" si="50"/>
        <v>0</v>
      </c>
      <c r="L51" s="22">
        <f t="shared" si="50"/>
        <v>0</v>
      </c>
      <c r="M51" s="24">
        <f t="shared" si="50"/>
        <v>0</v>
      </c>
      <c r="N51" s="22">
        <f t="shared" si="50"/>
        <v>0</v>
      </c>
      <c r="O51" s="87"/>
      <c r="P51" s="67"/>
      <c r="Q51" s="67"/>
      <c r="R51" s="67"/>
      <c r="S51" s="67"/>
      <c r="T51" s="67"/>
      <c r="U51" s="67"/>
      <c r="V51" s="67"/>
    </row>
    <row r="52" spans="1:22" s="9" customFormat="1" ht="13.8" x14ac:dyDescent="0.3">
      <c r="A52" s="46" t="s">
        <v>31</v>
      </c>
      <c r="B52" s="13"/>
      <c r="C52" s="26">
        <v>0</v>
      </c>
      <c r="D52" s="27"/>
      <c r="E52" s="29">
        <v>0</v>
      </c>
      <c r="F52" s="28">
        <f>SUM(C52+D52-E52)</f>
        <v>0</v>
      </c>
      <c r="G52" s="26">
        <v>0</v>
      </c>
      <c r="H52" s="27"/>
      <c r="I52" s="27">
        <v>0</v>
      </c>
      <c r="J52" s="30">
        <f t="shared" ref="J52" si="51">SUM(G52+H52-I52)</f>
        <v>0</v>
      </c>
      <c r="K52" s="26">
        <v>0</v>
      </c>
      <c r="L52" s="27"/>
      <c r="M52" s="29">
        <v>0</v>
      </c>
      <c r="N52" s="27">
        <f t="shared" ref="N52" si="52">SUM(K52+L52-M52)</f>
        <v>0</v>
      </c>
      <c r="O52" s="49"/>
      <c r="P52" s="51"/>
      <c r="Q52" s="51"/>
      <c r="R52" s="51"/>
      <c r="S52" s="51"/>
      <c r="T52" s="51"/>
      <c r="U52" s="51"/>
      <c r="V52" s="51"/>
    </row>
    <row r="53" spans="1:22" s="15" customFormat="1" ht="25.5" hidden="1" customHeight="1" x14ac:dyDescent="0.3">
      <c r="A53" s="14" t="s">
        <v>33</v>
      </c>
      <c r="B53" s="11" t="s">
        <v>34</v>
      </c>
      <c r="C53" s="40">
        <f t="shared" ref="C53:N53" si="53">SUM(C54:C54)</f>
        <v>0</v>
      </c>
      <c r="D53" s="22">
        <f t="shared" si="53"/>
        <v>0</v>
      </c>
      <c r="E53" s="24">
        <f t="shared" si="53"/>
        <v>0</v>
      </c>
      <c r="F53" s="23">
        <f t="shared" si="53"/>
        <v>0</v>
      </c>
      <c r="G53" s="40">
        <f t="shared" si="53"/>
        <v>0</v>
      </c>
      <c r="H53" s="22">
        <f t="shared" si="53"/>
        <v>0</v>
      </c>
      <c r="I53" s="24">
        <f t="shared" si="53"/>
        <v>0</v>
      </c>
      <c r="J53" s="23">
        <f t="shared" si="53"/>
        <v>0</v>
      </c>
      <c r="K53" s="40">
        <f t="shared" si="53"/>
        <v>0</v>
      </c>
      <c r="L53" s="22">
        <f t="shared" si="53"/>
        <v>0</v>
      </c>
      <c r="M53" s="24">
        <f t="shared" si="53"/>
        <v>0</v>
      </c>
      <c r="N53" s="22">
        <f t="shared" si="53"/>
        <v>0</v>
      </c>
      <c r="O53" s="47"/>
      <c r="P53" s="67"/>
      <c r="Q53" s="67"/>
      <c r="R53" s="67"/>
      <c r="S53" s="67"/>
      <c r="T53" s="67"/>
      <c r="U53" s="67"/>
      <c r="V53" s="67"/>
    </row>
    <row r="54" spans="1:22" s="9" customFormat="1" ht="13.8" hidden="1" x14ac:dyDescent="0.3">
      <c r="A54" s="46" t="s">
        <v>35</v>
      </c>
      <c r="B54" s="13"/>
      <c r="C54" s="26">
        <v>0</v>
      </c>
      <c r="D54" s="27"/>
      <c r="E54" s="29">
        <v>0</v>
      </c>
      <c r="F54" s="28">
        <f>SUM(C54+D54-E54)</f>
        <v>0</v>
      </c>
      <c r="G54" s="26">
        <v>0</v>
      </c>
      <c r="H54" s="27"/>
      <c r="I54" s="27">
        <v>0</v>
      </c>
      <c r="J54" s="30">
        <f t="shared" ref="J54" si="54">SUM(G54+H54-I54)</f>
        <v>0</v>
      </c>
      <c r="K54" s="26">
        <v>0</v>
      </c>
      <c r="L54" s="27">
        <v>0</v>
      </c>
      <c r="M54" s="29">
        <v>0</v>
      </c>
      <c r="N54" s="27">
        <f t="shared" ref="N54" si="55">SUM(K54+L54-M54)</f>
        <v>0</v>
      </c>
      <c r="O54" s="49"/>
      <c r="P54" s="51"/>
      <c r="Q54" s="51"/>
      <c r="R54" s="51"/>
      <c r="S54" s="51"/>
      <c r="T54" s="51"/>
      <c r="U54" s="51"/>
      <c r="V54" s="51"/>
    </row>
    <row r="55" spans="1:22" s="15" customFormat="1" ht="25.5" customHeight="1" x14ac:dyDescent="0.3">
      <c r="A55" s="14" t="s">
        <v>73</v>
      </c>
      <c r="B55" s="11" t="s">
        <v>72</v>
      </c>
      <c r="C55" s="40">
        <f>SUM(C56:C62)</f>
        <v>0</v>
      </c>
      <c r="D55" s="40">
        <f>SUM(D56:D63)</f>
        <v>42784200</v>
      </c>
      <c r="E55" s="40">
        <f>SUM(E56:E62)</f>
        <v>0</v>
      </c>
      <c r="F55" s="40">
        <f t="shared" ref="F55:N55" si="56">SUM(F56:F63)</f>
        <v>42784200</v>
      </c>
      <c r="G55" s="40">
        <f t="shared" si="56"/>
        <v>0</v>
      </c>
      <c r="H55" s="40">
        <f t="shared" si="56"/>
        <v>35521500</v>
      </c>
      <c r="I55" s="40">
        <f t="shared" si="56"/>
        <v>0</v>
      </c>
      <c r="J55" s="40">
        <f t="shared" si="56"/>
        <v>35521500</v>
      </c>
      <c r="K55" s="40">
        <f t="shared" si="56"/>
        <v>0</v>
      </c>
      <c r="L55" s="40">
        <f t="shared" si="56"/>
        <v>15049000</v>
      </c>
      <c r="M55" s="40">
        <f t="shared" si="56"/>
        <v>0</v>
      </c>
      <c r="N55" s="40">
        <f t="shared" si="56"/>
        <v>15049000</v>
      </c>
      <c r="O55" s="87"/>
      <c r="P55" s="67"/>
      <c r="Q55" s="67"/>
      <c r="R55" s="67"/>
      <c r="S55" s="67"/>
      <c r="T55" s="67"/>
      <c r="U55" s="67"/>
      <c r="V55" s="67"/>
    </row>
    <row r="56" spans="1:22" s="9" customFormat="1" ht="13.8" x14ac:dyDescent="0.3">
      <c r="A56" s="46" t="s">
        <v>50</v>
      </c>
      <c r="B56" s="13"/>
      <c r="C56" s="26"/>
      <c r="D56" s="37"/>
      <c r="E56" s="32">
        <v>0</v>
      </c>
      <c r="F56" s="38">
        <f t="shared" ref="F56" si="57">SUM(C56+D56-E56)</f>
        <v>0</v>
      </c>
      <c r="G56" s="31">
        <v>0</v>
      </c>
      <c r="H56" s="37"/>
      <c r="I56" s="37">
        <v>0</v>
      </c>
      <c r="J56" s="39">
        <f t="shared" ref="J56" si="58">SUM(G56+H56-I56)</f>
        <v>0</v>
      </c>
      <c r="K56" s="31">
        <v>0</v>
      </c>
      <c r="L56" s="37"/>
      <c r="M56" s="32">
        <v>0</v>
      </c>
      <c r="N56" s="27">
        <f t="shared" ref="N56" si="59">SUM(K56+L56-M56)</f>
        <v>0</v>
      </c>
      <c r="O56" s="49"/>
      <c r="P56" s="51"/>
      <c r="Q56" s="51"/>
      <c r="R56" s="51"/>
      <c r="S56" s="51"/>
      <c r="T56" s="51"/>
      <c r="U56" s="51"/>
      <c r="V56" s="51"/>
    </row>
    <row r="57" spans="1:22" s="9" customFormat="1" ht="13.8" x14ac:dyDescent="0.3">
      <c r="A57" s="46" t="s">
        <v>76</v>
      </c>
      <c r="B57" s="13"/>
      <c r="C57" s="26"/>
      <c r="D57" s="37">
        <v>2031200</v>
      </c>
      <c r="E57" s="32"/>
      <c r="F57" s="38">
        <f t="shared" ref="F57:F63" si="60">SUM(C57+D57-E57)</f>
        <v>2031200</v>
      </c>
      <c r="G57" s="43"/>
      <c r="H57" s="37">
        <v>3088800</v>
      </c>
      <c r="I57" s="37"/>
      <c r="J57" s="39">
        <f t="shared" ref="J57:J63" si="61">SUM(G57+H57-I57)</f>
        <v>3088800</v>
      </c>
      <c r="K57" s="43"/>
      <c r="L57" s="37">
        <v>5904000</v>
      </c>
      <c r="M57" s="32"/>
      <c r="N57" s="27">
        <f t="shared" ref="N57:N63" si="62">SUM(K57+L57-M57)</f>
        <v>5904000</v>
      </c>
      <c r="O57" s="49"/>
      <c r="P57" s="51"/>
      <c r="Q57" s="51"/>
      <c r="R57" s="51"/>
      <c r="S57" s="51"/>
      <c r="T57" s="51"/>
      <c r="U57" s="51"/>
      <c r="V57" s="51"/>
    </row>
    <row r="58" spans="1:22" s="9" customFormat="1" ht="13.8" x14ac:dyDescent="0.3">
      <c r="A58" s="46" t="s">
        <v>48</v>
      </c>
      <c r="B58" s="13"/>
      <c r="C58" s="26"/>
      <c r="D58" s="37">
        <v>9500800</v>
      </c>
      <c r="E58" s="32"/>
      <c r="F58" s="38">
        <f t="shared" si="60"/>
        <v>9500800</v>
      </c>
      <c r="G58" s="43">
        <v>0</v>
      </c>
      <c r="H58" s="37"/>
      <c r="I58" s="37">
        <v>0</v>
      </c>
      <c r="J58" s="39">
        <f t="shared" si="61"/>
        <v>0</v>
      </c>
      <c r="K58" s="43">
        <v>0</v>
      </c>
      <c r="L58" s="37"/>
      <c r="M58" s="32">
        <v>0</v>
      </c>
      <c r="N58" s="27">
        <f t="shared" si="62"/>
        <v>0</v>
      </c>
      <c r="O58" s="86"/>
      <c r="P58" s="51"/>
      <c r="Q58" s="51"/>
      <c r="R58" s="51"/>
      <c r="S58" s="51"/>
      <c r="T58" s="51"/>
      <c r="U58" s="51"/>
      <c r="V58" s="51"/>
    </row>
    <row r="59" spans="1:22" s="9" customFormat="1" ht="13.8" x14ac:dyDescent="0.3">
      <c r="A59" s="46" t="s">
        <v>75</v>
      </c>
      <c r="B59" s="13"/>
      <c r="C59" s="26"/>
      <c r="D59" s="37">
        <v>30723600</v>
      </c>
      <c r="E59" s="32"/>
      <c r="F59" s="38">
        <f t="shared" si="60"/>
        <v>30723600</v>
      </c>
      <c r="G59" s="43"/>
      <c r="H59" s="37">
        <v>31963500</v>
      </c>
      <c r="I59" s="37"/>
      <c r="J59" s="39">
        <f t="shared" si="61"/>
        <v>31963500</v>
      </c>
      <c r="K59" s="43"/>
      <c r="L59" s="37">
        <v>8695000</v>
      </c>
      <c r="M59" s="32"/>
      <c r="N59" s="27">
        <f t="shared" si="62"/>
        <v>8695000</v>
      </c>
      <c r="O59" s="49"/>
      <c r="P59" s="51"/>
      <c r="Q59" s="51"/>
      <c r="R59" s="51"/>
      <c r="S59" s="51"/>
      <c r="T59" s="51"/>
      <c r="U59" s="51"/>
      <c r="V59" s="51"/>
    </row>
    <row r="60" spans="1:22" s="9" customFormat="1" ht="13.8" x14ac:dyDescent="0.3">
      <c r="A60" s="46" t="s">
        <v>49</v>
      </c>
      <c r="B60" s="13"/>
      <c r="C60" s="26"/>
      <c r="D60" s="37"/>
      <c r="E60" s="32"/>
      <c r="F60" s="38">
        <f t="shared" si="60"/>
        <v>0</v>
      </c>
      <c r="G60" s="43"/>
      <c r="H60" s="37"/>
      <c r="I60" s="37"/>
      <c r="J60" s="39">
        <f t="shared" si="61"/>
        <v>0</v>
      </c>
      <c r="K60" s="43"/>
      <c r="L60" s="37"/>
      <c r="M60" s="32"/>
      <c r="N60" s="27">
        <f t="shared" si="62"/>
        <v>0</v>
      </c>
      <c r="O60" s="86"/>
      <c r="P60" s="51"/>
      <c r="Q60" s="51"/>
      <c r="R60" s="51"/>
      <c r="S60" s="51"/>
      <c r="T60" s="51"/>
      <c r="U60" s="51"/>
      <c r="V60" s="51"/>
    </row>
    <row r="61" spans="1:22" s="9" customFormat="1" ht="13.8" x14ac:dyDescent="0.3">
      <c r="A61" s="46" t="s">
        <v>98</v>
      </c>
      <c r="B61" s="13"/>
      <c r="C61" s="26"/>
      <c r="D61" s="37">
        <v>369600</v>
      </c>
      <c r="E61" s="32"/>
      <c r="F61" s="45">
        <f t="shared" si="60"/>
        <v>369600</v>
      </c>
      <c r="G61" s="43"/>
      <c r="H61" s="37">
        <v>394200</v>
      </c>
      <c r="I61" s="37"/>
      <c r="J61" s="45">
        <f t="shared" si="61"/>
        <v>394200</v>
      </c>
      <c r="K61" s="43"/>
      <c r="L61" s="37">
        <v>450000</v>
      </c>
      <c r="M61" s="32"/>
      <c r="N61" s="27">
        <f t="shared" si="62"/>
        <v>450000</v>
      </c>
      <c r="O61" s="49"/>
      <c r="P61" s="51"/>
      <c r="Q61" s="51"/>
      <c r="R61" s="51"/>
      <c r="S61" s="51"/>
      <c r="T61" s="51"/>
      <c r="U61" s="51"/>
      <c r="V61" s="51"/>
    </row>
    <row r="62" spans="1:22" s="9" customFormat="1" ht="13.8" x14ac:dyDescent="0.3">
      <c r="A62" s="46" t="s">
        <v>62</v>
      </c>
      <c r="B62" s="13"/>
      <c r="C62" s="26"/>
      <c r="D62" s="37">
        <v>42000</v>
      </c>
      <c r="E62" s="32"/>
      <c r="F62" s="45">
        <f t="shared" si="60"/>
        <v>42000</v>
      </c>
      <c r="G62" s="43"/>
      <c r="H62" s="37">
        <v>28000</v>
      </c>
      <c r="I62" s="37"/>
      <c r="J62" s="45">
        <f t="shared" si="61"/>
        <v>28000</v>
      </c>
      <c r="K62" s="43"/>
      <c r="L62" s="37"/>
      <c r="M62" s="32"/>
      <c r="N62" s="27">
        <f t="shared" si="62"/>
        <v>0</v>
      </c>
      <c r="O62" s="49"/>
      <c r="P62" s="51"/>
      <c r="Q62" s="51"/>
      <c r="R62" s="51"/>
      <c r="S62" s="51"/>
      <c r="T62" s="51"/>
      <c r="U62" s="51"/>
      <c r="V62" s="51"/>
    </row>
    <row r="63" spans="1:22" s="9" customFormat="1" ht="13.8" x14ac:dyDescent="0.3">
      <c r="A63" s="46" t="s">
        <v>97</v>
      </c>
      <c r="B63" s="13"/>
      <c r="C63" s="26"/>
      <c r="D63" s="32">
        <v>117000</v>
      </c>
      <c r="E63" s="32"/>
      <c r="F63" s="45">
        <f t="shared" si="60"/>
        <v>117000</v>
      </c>
      <c r="G63" s="31"/>
      <c r="H63" s="37">
        <v>47000</v>
      </c>
      <c r="I63" s="37"/>
      <c r="J63" s="38">
        <f t="shared" si="61"/>
        <v>47000</v>
      </c>
      <c r="K63" s="31"/>
      <c r="L63" s="37"/>
      <c r="M63" s="37"/>
      <c r="N63" s="27">
        <f t="shared" si="62"/>
        <v>0</v>
      </c>
      <c r="O63" s="49"/>
      <c r="P63" s="51"/>
      <c r="Q63" s="51"/>
      <c r="R63" s="51"/>
      <c r="S63" s="51"/>
      <c r="T63" s="51"/>
      <c r="U63" s="51"/>
      <c r="V63" s="51"/>
    </row>
    <row r="64" spans="1:22" s="15" customFormat="1" ht="25.5" customHeight="1" x14ac:dyDescent="0.3">
      <c r="A64" s="14" t="s">
        <v>79</v>
      </c>
      <c r="B64" s="11" t="s">
        <v>81</v>
      </c>
      <c r="C64" s="21">
        <f t="shared" ref="C64:N64" si="63">SUM(C65)</f>
        <v>0</v>
      </c>
      <c r="D64" s="21">
        <f t="shared" si="63"/>
        <v>43143000</v>
      </c>
      <c r="E64" s="21">
        <f t="shared" si="63"/>
        <v>0</v>
      </c>
      <c r="F64" s="41">
        <f t="shared" si="63"/>
        <v>43143000</v>
      </c>
      <c r="G64" s="40">
        <f t="shared" si="63"/>
        <v>0</v>
      </c>
      <c r="H64" s="40">
        <f t="shared" si="63"/>
        <v>21433000</v>
      </c>
      <c r="I64" s="40">
        <f t="shared" si="63"/>
        <v>0</v>
      </c>
      <c r="J64" s="41">
        <f t="shared" si="63"/>
        <v>21433000</v>
      </c>
      <c r="K64" s="40">
        <f t="shared" si="63"/>
        <v>0</v>
      </c>
      <c r="L64" s="40">
        <f t="shared" si="63"/>
        <v>11415000</v>
      </c>
      <c r="M64" s="40">
        <f t="shared" si="63"/>
        <v>0</v>
      </c>
      <c r="N64" s="22">
        <f t="shared" si="63"/>
        <v>11415000</v>
      </c>
      <c r="O64" s="47"/>
      <c r="P64" s="67"/>
      <c r="Q64" s="67"/>
      <c r="R64" s="67"/>
      <c r="S64" s="67"/>
      <c r="T64" s="67"/>
      <c r="U64" s="67"/>
      <c r="V64" s="67"/>
    </row>
    <row r="65" spans="1:22" s="9" customFormat="1" ht="13.8" x14ac:dyDescent="0.3">
      <c r="A65" s="16" t="s">
        <v>83</v>
      </c>
      <c r="B65" s="13"/>
      <c r="C65" s="33">
        <v>0</v>
      </c>
      <c r="D65" s="37">
        <f>41024000+2119000</f>
        <v>43143000</v>
      </c>
      <c r="E65" s="27">
        <v>0</v>
      </c>
      <c r="F65" s="44">
        <f t="shared" ref="F65:F71" si="64">SUM(C65+D65-E65)</f>
        <v>43143000</v>
      </c>
      <c r="G65" s="33">
        <v>0</v>
      </c>
      <c r="H65" s="37">
        <f>19314000+2119000</f>
        <v>21433000</v>
      </c>
      <c r="I65" s="27">
        <v>0</v>
      </c>
      <c r="J65" s="45">
        <f t="shared" ref="J65:J71" si="65">SUM(G65+H65-I65)</f>
        <v>21433000</v>
      </c>
      <c r="K65" s="33">
        <v>0</v>
      </c>
      <c r="L65" s="53">
        <f>9296000+2119000</f>
        <v>11415000</v>
      </c>
      <c r="M65" s="27">
        <v>0</v>
      </c>
      <c r="N65" s="27">
        <f t="shared" ref="N65:N71" si="66">SUM(K65+L65-M65)</f>
        <v>11415000</v>
      </c>
      <c r="O65" s="49"/>
      <c r="P65" s="51"/>
      <c r="Q65" s="51"/>
      <c r="R65" s="51"/>
      <c r="S65" s="51"/>
      <c r="T65" s="51"/>
      <c r="U65" s="51"/>
      <c r="V65" s="51"/>
    </row>
    <row r="66" spans="1:22" s="9" customFormat="1" ht="13.8" x14ac:dyDescent="0.3">
      <c r="A66" s="16"/>
      <c r="B66" s="13"/>
      <c r="C66" s="33"/>
      <c r="D66" s="37"/>
      <c r="E66" s="27"/>
      <c r="F66" s="44"/>
      <c r="G66" s="33"/>
      <c r="H66" s="37"/>
      <c r="I66" s="27"/>
      <c r="J66" s="45"/>
      <c r="K66" s="33"/>
      <c r="L66" s="53"/>
      <c r="M66" s="27"/>
      <c r="N66" s="27"/>
      <c r="O66" s="49"/>
      <c r="P66" s="51"/>
      <c r="Q66" s="51"/>
      <c r="R66" s="51"/>
      <c r="S66" s="51"/>
      <c r="T66" s="51"/>
      <c r="U66" s="51"/>
      <c r="V66" s="51"/>
    </row>
    <row r="67" spans="1:22" s="9" customFormat="1" ht="13.8" x14ac:dyDescent="0.3">
      <c r="A67" s="14" t="s">
        <v>80</v>
      </c>
      <c r="B67" s="11" t="s">
        <v>82</v>
      </c>
      <c r="C67" s="21">
        <f t="shared" ref="C67:N67" si="67">SUM(C68)</f>
        <v>0</v>
      </c>
      <c r="D67" s="21">
        <f t="shared" si="67"/>
        <v>18355000</v>
      </c>
      <c r="E67" s="21">
        <f t="shared" si="67"/>
        <v>0</v>
      </c>
      <c r="F67" s="41">
        <f t="shared" si="67"/>
        <v>18355000</v>
      </c>
      <c r="G67" s="40">
        <f t="shared" si="67"/>
        <v>0</v>
      </c>
      <c r="H67" s="40">
        <f t="shared" si="67"/>
        <v>9645000</v>
      </c>
      <c r="I67" s="40">
        <f t="shared" si="67"/>
        <v>0</v>
      </c>
      <c r="J67" s="41">
        <f t="shared" si="67"/>
        <v>9645000</v>
      </c>
      <c r="K67" s="40">
        <f t="shared" si="67"/>
        <v>0</v>
      </c>
      <c r="L67" s="40">
        <f t="shared" si="67"/>
        <v>7415000</v>
      </c>
      <c r="M67" s="40">
        <f t="shared" si="67"/>
        <v>0</v>
      </c>
      <c r="N67" s="22">
        <f t="shared" si="67"/>
        <v>7415000</v>
      </c>
      <c r="O67" s="49"/>
      <c r="P67" s="51"/>
      <c r="Q67" s="51"/>
      <c r="R67" s="51"/>
      <c r="S67" s="51"/>
      <c r="T67" s="51"/>
      <c r="U67" s="51"/>
      <c r="V67" s="51"/>
    </row>
    <row r="68" spans="1:22" s="9" customFormat="1" ht="13.8" x14ac:dyDescent="0.3">
      <c r="A68" s="16" t="s">
        <v>54</v>
      </c>
      <c r="B68" s="13"/>
      <c r="C68" s="33"/>
      <c r="D68" s="53">
        <v>18355000</v>
      </c>
      <c r="E68" s="27"/>
      <c r="F68" s="44">
        <f t="shared" si="64"/>
        <v>18355000</v>
      </c>
      <c r="G68" s="33"/>
      <c r="H68" s="37">
        <v>9645000</v>
      </c>
      <c r="I68" s="27">
        <v>0</v>
      </c>
      <c r="J68" s="45">
        <f t="shared" si="65"/>
        <v>9645000</v>
      </c>
      <c r="K68" s="33"/>
      <c r="L68" s="53">
        <v>7415000</v>
      </c>
      <c r="M68" s="27">
        <v>0</v>
      </c>
      <c r="N68" s="27">
        <f t="shared" si="66"/>
        <v>7415000</v>
      </c>
      <c r="O68" s="49"/>
      <c r="P68" s="51"/>
      <c r="Q68" s="51"/>
      <c r="R68" s="51"/>
      <c r="S68" s="51"/>
      <c r="T68" s="51"/>
      <c r="U68" s="51"/>
      <c r="V68" s="51"/>
    </row>
    <row r="69" spans="1:22" s="9" customFormat="1" ht="13.8" x14ac:dyDescent="0.3">
      <c r="A69" s="16"/>
      <c r="B69" s="13"/>
      <c r="C69" s="33"/>
      <c r="D69" s="53"/>
      <c r="E69" s="27"/>
      <c r="F69" s="44"/>
      <c r="G69" s="33"/>
      <c r="H69" s="37"/>
      <c r="I69" s="27"/>
      <c r="J69" s="45"/>
      <c r="K69" s="33"/>
      <c r="L69" s="53"/>
      <c r="M69" s="27"/>
      <c r="N69" s="27"/>
      <c r="O69" s="49"/>
      <c r="P69" s="51"/>
      <c r="Q69" s="51"/>
      <c r="R69" s="51"/>
      <c r="S69" s="51"/>
      <c r="T69" s="51"/>
      <c r="U69" s="51"/>
      <c r="V69" s="51"/>
    </row>
    <row r="70" spans="1:22" s="9" customFormat="1" ht="13.8" x14ac:dyDescent="0.3">
      <c r="A70" s="14" t="s">
        <v>77</v>
      </c>
      <c r="B70" s="11" t="s">
        <v>78</v>
      </c>
      <c r="C70" s="21">
        <f t="shared" ref="C70:N70" si="68">SUM(C71)</f>
        <v>0</v>
      </c>
      <c r="D70" s="21">
        <f t="shared" si="68"/>
        <v>150646000</v>
      </c>
      <c r="E70" s="21">
        <f t="shared" si="68"/>
        <v>0</v>
      </c>
      <c r="F70" s="41">
        <f t="shared" si="68"/>
        <v>150646000</v>
      </c>
      <c r="G70" s="40">
        <f t="shared" si="68"/>
        <v>0</v>
      </c>
      <c r="H70" s="40">
        <f t="shared" si="68"/>
        <v>93617000</v>
      </c>
      <c r="I70" s="40">
        <f t="shared" si="68"/>
        <v>0</v>
      </c>
      <c r="J70" s="41">
        <f t="shared" si="68"/>
        <v>93617000</v>
      </c>
      <c r="K70" s="40">
        <f t="shared" si="68"/>
        <v>0</v>
      </c>
      <c r="L70" s="40">
        <f t="shared" si="68"/>
        <v>101687000</v>
      </c>
      <c r="M70" s="40">
        <f t="shared" si="68"/>
        <v>0</v>
      </c>
      <c r="N70" s="22">
        <f t="shared" si="68"/>
        <v>101687000</v>
      </c>
      <c r="O70" s="49"/>
      <c r="P70" s="51"/>
      <c r="Q70" s="51"/>
      <c r="R70" s="51"/>
      <c r="S70" s="51"/>
      <c r="T70" s="51"/>
      <c r="U70" s="51"/>
      <c r="V70" s="51"/>
    </row>
    <row r="71" spans="1:22" s="9" customFormat="1" ht="41.4" x14ac:dyDescent="0.3">
      <c r="A71" s="56" t="s">
        <v>55</v>
      </c>
      <c r="B71" s="13"/>
      <c r="C71" s="33"/>
      <c r="D71" s="53">
        <v>150646000</v>
      </c>
      <c r="E71" s="27"/>
      <c r="F71" s="44">
        <f t="shared" si="64"/>
        <v>150646000</v>
      </c>
      <c r="G71" s="33"/>
      <c r="H71" s="37">
        <v>93617000</v>
      </c>
      <c r="I71" s="27">
        <v>0</v>
      </c>
      <c r="J71" s="45">
        <f t="shared" si="65"/>
        <v>93617000</v>
      </c>
      <c r="K71" s="33"/>
      <c r="L71" s="53">
        <v>101687000</v>
      </c>
      <c r="M71" s="27">
        <v>0</v>
      </c>
      <c r="N71" s="27">
        <f t="shared" si="66"/>
        <v>101687000</v>
      </c>
      <c r="O71" s="49"/>
      <c r="P71" s="51"/>
      <c r="Q71" s="51"/>
      <c r="R71" s="51"/>
      <c r="S71" s="51"/>
      <c r="T71" s="51"/>
      <c r="U71" s="51"/>
      <c r="V71" s="51"/>
    </row>
    <row r="72" spans="1:22" s="9" customFormat="1" ht="13.8" x14ac:dyDescent="0.3">
      <c r="A72" s="56"/>
      <c r="B72" s="13"/>
      <c r="C72" s="33"/>
      <c r="D72" s="53"/>
      <c r="E72" s="27"/>
      <c r="F72" s="44"/>
      <c r="G72" s="33"/>
      <c r="H72" s="37"/>
      <c r="I72" s="27"/>
      <c r="J72" s="45"/>
      <c r="K72" s="33"/>
      <c r="L72" s="53"/>
      <c r="M72" s="27"/>
      <c r="N72" s="27"/>
      <c r="O72" s="49"/>
      <c r="P72" s="51"/>
      <c r="Q72" s="51"/>
      <c r="R72" s="51"/>
      <c r="S72" s="51"/>
      <c r="T72" s="51"/>
      <c r="U72" s="51"/>
      <c r="V72" s="51"/>
    </row>
    <row r="73" spans="1:22" s="9" customFormat="1" ht="13.8" x14ac:dyDescent="0.3">
      <c r="A73" s="16" t="s">
        <v>36</v>
      </c>
      <c r="B73" s="13"/>
      <c r="C73" s="33">
        <v>0</v>
      </c>
      <c r="D73" s="53">
        <v>147000</v>
      </c>
      <c r="E73" s="27">
        <v>0</v>
      </c>
      <c r="F73" s="44">
        <f t="shared" ref="F73:F79" si="69">SUM(C73+D73-E73)</f>
        <v>147000</v>
      </c>
      <c r="G73" s="33">
        <v>0</v>
      </c>
      <c r="H73" s="37">
        <v>147000</v>
      </c>
      <c r="I73" s="27">
        <v>0</v>
      </c>
      <c r="J73" s="45">
        <f t="shared" ref="J73:J80" si="70">SUM(G73+H73-I73)</f>
        <v>147000</v>
      </c>
      <c r="K73" s="33">
        <v>0</v>
      </c>
      <c r="L73" s="53">
        <v>147000</v>
      </c>
      <c r="M73" s="27">
        <v>0</v>
      </c>
      <c r="N73" s="27">
        <f t="shared" ref="N73:N80" si="71">SUM(K73+L73-M73)</f>
        <v>147000</v>
      </c>
      <c r="O73" s="49"/>
    </row>
    <row r="74" spans="1:22" s="9" customFormat="1" ht="13.8" x14ac:dyDescent="0.3">
      <c r="A74" s="16" t="s">
        <v>41</v>
      </c>
      <c r="B74" s="13"/>
      <c r="C74" s="33">
        <v>0</v>
      </c>
      <c r="D74" s="53">
        <v>1537000</v>
      </c>
      <c r="E74" s="27">
        <v>0</v>
      </c>
      <c r="F74" s="44">
        <f t="shared" si="69"/>
        <v>1537000</v>
      </c>
      <c r="G74" s="33">
        <v>0</v>
      </c>
      <c r="H74" s="37">
        <v>1537000</v>
      </c>
      <c r="I74" s="27">
        <v>0</v>
      </c>
      <c r="J74" s="45">
        <f t="shared" si="70"/>
        <v>1537000</v>
      </c>
      <c r="K74" s="33">
        <v>0</v>
      </c>
      <c r="L74" s="37">
        <v>1537000</v>
      </c>
      <c r="M74" s="27">
        <v>0</v>
      </c>
      <c r="N74" s="27">
        <f t="shared" si="71"/>
        <v>1537000</v>
      </c>
      <c r="O74" s="49"/>
    </row>
    <row r="75" spans="1:22" s="9" customFormat="1" ht="13.8" x14ac:dyDescent="0.3">
      <c r="A75" s="16" t="s">
        <v>42</v>
      </c>
      <c r="B75" s="13"/>
      <c r="C75" s="33"/>
      <c r="D75" s="53"/>
      <c r="E75" s="27"/>
      <c r="F75" s="44">
        <f t="shared" si="69"/>
        <v>0</v>
      </c>
      <c r="G75" s="33"/>
      <c r="H75" s="37"/>
      <c r="I75" s="27"/>
      <c r="J75" s="45">
        <f t="shared" si="70"/>
        <v>0</v>
      </c>
      <c r="K75" s="33"/>
      <c r="L75" s="37"/>
      <c r="M75" s="27"/>
      <c r="N75" s="27">
        <f t="shared" si="71"/>
        <v>0</v>
      </c>
      <c r="O75" s="49"/>
    </row>
    <row r="76" spans="1:22" s="9" customFormat="1" ht="13.8" x14ac:dyDescent="0.3">
      <c r="A76" s="16" t="s">
        <v>52</v>
      </c>
      <c r="B76" s="13"/>
      <c r="C76" s="33"/>
      <c r="D76" s="53">
        <v>6332000</v>
      </c>
      <c r="E76" s="29"/>
      <c r="F76" s="45">
        <f t="shared" si="69"/>
        <v>6332000</v>
      </c>
      <c r="G76" s="33"/>
      <c r="H76" s="37">
        <v>61000</v>
      </c>
      <c r="I76" s="27"/>
      <c r="J76" s="45">
        <f t="shared" si="70"/>
        <v>61000</v>
      </c>
      <c r="K76" s="33"/>
      <c r="L76" s="37"/>
      <c r="M76" s="27"/>
      <c r="N76" s="27">
        <f t="shared" si="71"/>
        <v>0</v>
      </c>
      <c r="O76" s="49"/>
    </row>
    <row r="77" spans="1:22" s="9" customFormat="1" ht="13.8" x14ac:dyDescent="0.3">
      <c r="A77" s="16" t="s">
        <v>53</v>
      </c>
      <c r="B77" s="13"/>
      <c r="C77" s="33"/>
      <c r="D77" s="53">
        <v>2265500</v>
      </c>
      <c r="E77" s="29"/>
      <c r="F77" s="45">
        <f t="shared" si="69"/>
        <v>2265500</v>
      </c>
      <c r="G77" s="33"/>
      <c r="H77" s="37">
        <v>12553000</v>
      </c>
      <c r="I77" s="27"/>
      <c r="J77" s="45">
        <f t="shared" si="70"/>
        <v>12553000</v>
      </c>
      <c r="K77" s="33"/>
      <c r="L77" s="37">
        <v>65000</v>
      </c>
      <c r="M77" s="27"/>
      <c r="N77" s="27">
        <f t="shared" si="71"/>
        <v>65000</v>
      </c>
      <c r="O77" s="49"/>
    </row>
    <row r="78" spans="1:22" s="9" customFormat="1" ht="13.8" x14ac:dyDescent="0.3">
      <c r="A78" s="16" t="s">
        <v>56</v>
      </c>
      <c r="B78" s="13"/>
      <c r="C78" s="33"/>
      <c r="D78" s="37">
        <f>43643000-28959050</f>
        <v>14683950</v>
      </c>
      <c r="E78" s="29"/>
      <c r="F78" s="45">
        <f t="shared" si="69"/>
        <v>14683950</v>
      </c>
      <c r="G78" s="33"/>
      <c r="H78" s="37">
        <f>4345000+2483513</f>
        <v>6828513</v>
      </c>
      <c r="I78" s="27"/>
      <c r="J78" s="45">
        <f t="shared" si="70"/>
        <v>6828513</v>
      </c>
      <c r="K78" s="33"/>
      <c r="L78" s="37"/>
      <c r="M78" s="27"/>
      <c r="N78" s="27">
        <f t="shared" si="71"/>
        <v>0</v>
      </c>
      <c r="O78" s="86"/>
    </row>
    <row r="79" spans="1:22" s="9" customFormat="1" ht="13.8" x14ac:dyDescent="0.3">
      <c r="A79" s="16" t="s">
        <v>57</v>
      </c>
      <c r="B79" s="13"/>
      <c r="C79" s="33"/>
      <c r="D79" s="37">
        <v>13880000</v>
      </c>
      <c r="E79" s="29"/>
      <c r="F79" s="45">
        <f t="shared" si="69"/>
        <v>13880000</v>
      </c>
      <c r="G79" s="33"/>
      <c r="H79" s="37">
        <v>1848000</v>
      </c>
      <c r="I79" s="27"/>
      <c r="J79" s="45">
        <f t="shared" si="70"/>
        <v>1848000</v>
      </c>
      <c r="K79" s="33"/>
      <c r="L79" s="37"/>
      <c r="M79" s="27"/>
      <c r="N79" s="27">
        <f t="shared" si="71"/>
        <v>0</v>
      </c>
      <c r="O79" s="86"/>
    </row>
    <row r="80" spans="1:22" s="9" customFormat="1" ht="13.8" x14ac:dyDescent="0.3">
      <c r="A80" s="46" t="s">
        <v>61</v>
      </c>
      <c r="B80" s="13"/>
      <c r="C80" s="33"/>
      <c r="D80" s="37"/>
      <c r="E80" s="29"/>
      <c r="F80" s="45"/>
      <c r="G80" s="33"/>
      <c r="H80" s="37">
        <v>12500000</v>
      </c>
      <c r="I80" s="27"/>
      <c r="J80" s="45">
        <f t="shared" si="70"/>
        <v>12500000</v>
      </c>
      <c r="K80" s="33"/>
      <c r="L80" s="37">
        <v>12500000</v>
      </c>
      <c r="M80" s="27"/>
      <c r="N80" s="27">
        <f t="shared" si="71"/>
        <v>12500000</v>
      </c>
      <c r="O80" s="49"/>
    </row>
    <row r="81" spans="1:15" s="9" customFormat="1" ht="13.8" x14ac:dyDescent="0.3">
      <c r="A81" s="54" t="s">
        <v>43</v>
      </c>
      <c r="B81" s="55" t="s">
        <v>45</v>
      </c>
      <c r="C81" s="58">
        <f t="shared" ref="C81:N81" si="72">SUM(C82)</f>
        <v>0</v>
      </c>
      <c r="D81" s="59">
        <f t="shared" si="72"/>
        <v>4590000</v>
      </c>
      <c r="E81" s="60">
        <f t="shared" si="72"/>
        <v>0</v>
      </c>
      <c r="F81" s="61">
        <f t="shared" si="72"/>
        <v>4590000</v>
      </c>
      <c r="G81" s="62">
        <f t="shared" si="72"/>
        <v>0</v>
      </c>
      <c r="H81" s="59">
        <f t="shared" si="72"/>
        <v>0</v>
      </c>
      <c r="I81" s="59">
        <f t="shared" si="72"/>
        <v>0</v>
      </c>
      <c r="J81" s="61">
        <f t="shared" si="72"/>
        <v>0</v>
      </c>
      <c r="K81" s="62">
        <f t="shared" si="72"/>
        <v>0</v>
      </c>
      <c r="L81" s="59">
        <f t="shared" si="72"/>
        <v>0</v>
      </c>
      <c r="M81" s="59">
        <f t="shared" si="72"/>
        <v>0</v>
      </c>
      <c r="N81" s="59">
        <f t="shared" si="72"/>
        <v>0</v>
      </c>
      <c r="O81" s="86"/>
    </row>
    <row r="82" spans="1:15" s="9" customFormat="1" ht="27.6" x14ac:dyDescent="0.3">
      <c r="A82" s="56" t="s">
        <v>44</v>
      </c>
      <c r="B82" s="57"/>
      <c r="C82" s="63"/>
      <c r="D82" s="64">
        <f>D83</f>
        <v>4590000</v>
      </c>
      <c r="E82" s="65"/>
      <c r="F82" s="66">
        <f t="shared" ref="F82" si="73">SUM(C82+D82-E82)</f>
        <v>4590000</v>
      </c>
      <c r="G82" s="63"/>
      <c r="H82" s="64"/>
      <c r="I82" s="65"/>
      <c r="J82" s="66">
        <f t="shared" ref="J82" si="74">SUM(G82+H82-I82)</f>
        <v>0</v>
      </c>
      <c r="K82" s="63"/>
      <c r="L82" s="64"/>
      <c r="M82" s="65"/>
      <c r="N82" s="65">
        <f t="shared" ref="N82" si="75">SUM(K82+L82-M82)</f>
        <v>0</v>
      </c>
      <c r="O82" s="49"/>
    </row>
    <row r="83" spans="1:15" s="9" customFormat="1" ht="13.8" x14ac:dyDescent="0.3">
      <c r="A83" s="46" t="s">
        <v>51</v>
      </c>
      <c r="B83" s="57"/>
      <c r="C83" s="63"/>
      <c r="D83" s="64">
        <v>4590000</v>
      </c>
      <c r="E83" s="65"/>
      <c r="F83" s="66"/>
      <c r="G83" s="63"/>
      <c r="H83" s="64"/>
      <c r="I83" s="65"/>
      <c r="J83" s="66"/>
      <c r="K83" s="63"/>
      <c r="L83" s="64"/>
      <c r="M83" s="65"/>
      <c r="N83" s="65"/>
      <c r="O83" s="49"/>
    </row>
    <row r="84" spans="1:15" s="15" customFormat="1" ht="24.75" customHeight="1" x14ac:dyDescent="0.3">
      <c r="A84" s="14" t="s">
        <v>18</v>
      </c>
      <c r="B84" s="11" t="s">
        <v>6</v>
      </c>
      <c r="C84" s="40">
        <f>SUM(C85:C87)</f>
        <v>0</v>
      </c>
      <c r="D84" s="22">
        <f t="shared" ref="D84:N84" si="76">SUM(D85:D87)</f>
        <v>182000</v>
      </c>
      <c r="E84" s="22">
        <f t="shared" si="76"/>
        <v>0</v>
      </c>
      <c r="F84" s="24">
        <f t="shared" si="76"/>
        <v>182000</v>
      </c>
      <c r="G84" s="40">
        <f t="shared" si="76"/>
        <v>0</v>
      </c>
      <c r="H84" s="22">
        <f t="shared" si="76"/>
        <v>182000</v>
      </c>
      <c r="I84" s="22">
        <f t="shared" si="76"/>
        <v>0</v>
      </c>
      <c r="J84" s="24">
        <f t="shared" si="76"/>
        <v>182000</v>
      </c>
      <c r="K84" s="40">
        <f t="shared" si="76"/>
        <v>0</v>
      </c>
      <c r="L84" s="22">
        <f t="shared" si="76"/>
        <v>182000</v>
      </c>
      <c r="M84" s="22">
        <f t="shared" si="76"/>
        <v>0</v>
      </c>
      <c r="N84" s="22">
        <f t="shared" si="76"/>
        <v>182000</v>
      </c>
      <c r="O84" s="47"/>
    </row>
    <row r="85" spans="1:15" s="9" customFormat="1" ht="12" customHeight="1" x14ac:dyDescent="0.3">
      <c r="A85" s="16" t="s">
        <v>74</v>
      </c>
      <c r="B85" s="13"/>
      <c r="C85" s="26">
        <v>0</v>
      </c>
      <c r="D85" s="27">
        <v>2000</v>
      </c>
      <c r="E85" s="27">
        <v>0</v>
      </c>
      <c r="F85" s="28">
        <f t="shared" ref="F85:F86" si="77">SUM(C85+D85-E85)</f>
        <v>2000</v>
      </c>
      <c r="G85" s="29">
        <v>0</v>
      </c>
      <c r="H85" s="27">
        <v>2000</v>
      </c>
      <c r="I85" s="27">
        <v>0</v>
      </c>
      <c r="J85" s="30">
        <f t="shared" ref="J85:J86" si="78">SUM(G85+H85-I85)</f>
        <v>2000</v>
      </c>
      <c r="K85" s="26">
        <v>0</v>
      </c>
      <c r="L85" s="27">
        <v>2000</v>
      </c>
      <c r="M85" s="27">
        <v>0</v>
      </c>
      <c r="N85" s="27">
        <f t="shared" ref="N85:N86" si="79">SUM(K85+L85-M85)</f>
        <v>2000</v>
      </c>
      <c r="O85" s="49"/>
    </row>
    <row r="86" spans="1:15" s="9" customFormat="1" ht="11.25" customHeight="1" x14ac:dyDescent="0.3">
      <c r="A86" s="16" t="s">
        <v>19</v>
      </c>
      <c r="B86" s="13"/>
      <c r="C86" s="26"/>
      <c r="D86" s="27">
        <v>180000</v>
      </c>
      <c r="E86" s="27">
        <v>0</v>
      </c>
      <c r="F86" s="28">
        <f t="shared" si="77"/>
        <v>180000</v>
      </c>
      <c r="G86" s="29">
        <v>0</v>
      </c>
      <c r="H86" s="27">
        <v>180000</v>
      </c>
      <c r="I86" s="27">
        <v>0</v>
      </c>
      <c r="J86" s="30">
        <f t="shared" si="78"/>
        <v>180000</v>
      </c>
      <c r="K86" s="26">
        <v>0</v>
      </c>
      <c r="L86" s="27">
        <v>180000</v>
      </c>
      <c r="M86" s="27">
        <v>0</v>
      </c>
      <c r="N86" s="27">
        <f t="shared" si="79"/>
        <v>180000</v>
      </c>
      <c r="O86" s="49"/>
    </row>
    <row r="87" spans="1:15" s="9" customFormat="1" ht="19.5" hidden="1" customHeight="1" x14ac:dyDescent="0.3">
      <c r="A87" s="16" t="s">
        <v>25</v>
      </c>
      <c r="B87" s="13"/>
      <c r="C87" s="43">
        <v>0</v>
      </c>
      <c r="D87" s="27"/>
      <c r="E87" s="29">
        <v>0</v>
      </c>
      <c r="F87" s="28">
        <f t="shared" ref="F87" si="80">SUM(C87+D87-E87)</f>
        <v>0</v>
      </c>
      <c r="G87" s="29">
        <v>0</v>
      </c>
      <c r="H87" s="27"/>
      <c r="I87" s="27">
        <v>0</v>
      </c>
      <c r="J87" s="30">
        <f t="shared" ref="J87" si="81">SUM(G87+H87-I87)</f>
        <v>0</v>
      </c>
      <c r="K87" s="26">
        <v>0</v>
      </c>
      <c r="L87" s="27"/>
      <c r="M87" s="27">
        <v>0</v>
      </c>
      <c r="N87" s="27">
        <f t="shared" ref="N87" si="82">SUM(K87+L87-M87)</f>
        <v>0</v>
      </c>
      <c r="O87" s="49"/>
    </row>
    <row r="88" spans="1:15" s="9" customFormat="1" ht="3.75" customHeight="1" x14ac:dyDescent="0.3">
      <c r="A88" s="17"/>
      <c r="B88" s="18"/>
      <c r="C88" s="33"/>
      <c r="D88" s="34"/>
      <c r="E88" s="29"/>
      <c r="F88" s="28"/>
      <c r="G88" s="34"/>
      <c r="H88" s="34"/>
      <c r="I88" s="29"/>
      <c r="J88" s="30"/>
      <c r="K88" s="33"/>
      <c r="L88" s="34"/>
      <c r="M88" s="29"/>
      <c r="N88" s="27"/>
      <c r="O88" s="49"/>
    </row>
    <row r="89" spans="1:15" s="15" customFormat="1" ht="26.25" customHeight="1" x14ac:dyDescent="0.3">
      <c r="A89" s="19" t="s">
        <v>7</v>
      </c>
      <c r="B89" s="20"/>
      <c r="C89" s="35">
        <f>SUM(C12,C17,C27,C44,C84)</f>
        <v>14978765.68</v>
      </c>
      <c r="D89" s="36">
        <f>SUM(D6,D9,D12,D17,D23,D27,D42,D44,D51,D55,D64,D67,D70,D81,D84)</f>
        <v>1714188626</v>
      </c>
      <c r="E89" s="36">
        <f>SUM(E12,E17,E27,E44,E84)</f>
        <v>14810742</v>
      </c>
      <c r="F89" s="42">
        <f>SUM(F6,F9,F12,F17,F23,F27,F42,F44,F51,F55,F64,F67,F70,F81,F84)</f>
        <v>1714356649.6800001</v>
      </c>
      <c r="G89" s="35">
        <f>SUM(G12,G17,G27,G44,G84)</f>
        <v>14810742</v>
      </c>
      <c r="H89" s="36">
        <f>SUM(H6,H9,H12,H17,H23,H27,H42,H44,H51,H55,H64,H67,H70,H81,H84)</f>
        <v>1479162450</v>
      </c>
      <c r="I89" s="36">
        <f>SUM(I12,I17,I27,I44,I84)</f>
        <v>14810742</v>
      </c>
      <c r="J89" s="42">
        <f>SUM(J6,J9,J12,J17,J23,J27,J42,J44,J51,J55,J64,J67,J70,J81,J84)</f>
        <v>1479162450</v>
      </c>
      <c r="K89" s="35">
        <f>SUM(K12,K17,K27,K44,K84)</f>
        <v>14810742</v>
      </c>
      <c r="L89" s="36">
        <f>SUM(L6,L9,L12,L17,L23,L27,L42,L44,L51,L55,L64,L67,L70,L81,L84)</f>
        <v>1455855750</v>
      </c>
      <c r="M89" s="36">
        <f>SUM(M12,M17,M27,M44,M84)</f>
        <v>14810742</v>
      </c>
      <c r="N89" s="36">
        <f>SUM(N6,N9,N12,N17,N23,N27,N42,N44,N51,N55,N64,N67,N70,N81,N84)</f>
        <v>1455855750</v>
      </c>
      <c r="O89" s="47"/>
    </row>
    <row r="90" spans="1:15" ht="11.55" customHeight="1" x14ac:dyDescent="0.3"/>
    <row r="91" spans="1:15" s="85" customFormat="1" hidden="1" x14ac:dyDescent="0.3">
      <c r="C91" s="85">
        <f>C12+C17+C27+C44</f>
        <v>14978765.68</v>
      </c>
      <c r="E91" s="85">
        <f>E12+E17+E27+E44</f>
        <v>14810742</v>
      </c>
      <c r="G91" s="85">
        <f>G12+G17+G27+G44</f>
        <v>14810742</v>
      </c>
      <c r="I91" s="85">
        <f>I12+I17+I27+I44</f>
        <v>14810742</v>
      </c>
      <c r="K91" s="85">
        <f>K12+K17+K27+K44</f>
        <v>14810742</v>
      </c>
      <c r="M91" s="85">
        <f>M12+M17+M27+M44</f>
        <v>14810742</v>
      </c>
      <c r="O91" s="88"/>
    </row>
    <row r="92" spans="1:15" x14ac:dyDescent="0.3">
      <c r="H92" s="85"/>
    </row>
    <row r="94" spans="1:15" x14ac:dyDescent="0.3">
      <c r="H94" s="85"/>
    </row>
  </sheetData>
  <mergeCells count="6">
    <mergeCell ref="C4:F4"/>
    <mergeCell ref="G4:J4"/>
    <mergeCell ref="K4:N4"/>
    <mergeCell ref="A2:N2"/>
    <mergeCell ref="A4:A5"/>
    <mergeCell ref="B4:B5"/>
  </mergeCells>
  <pageMargins left="0.59055118110236227" right="0.11811023622047245" top="0.55118110236220474" bottom="0.15748031496062992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Kralj Iva</dc:creator>
  <cp:lastModifiedBy>Markota Tamara</cp:lastModifiedBy>
  <cp:lastPrinted>2025-12-22T14:05:01Z</cp:lastPrinted>
  <dcterms:created xsi:type="dcterms:W3CDTF">2018-09-21T07:39:32Z</dcterms:created>
  <dcterms:modified xsi:type="dcterms:W3CDTF">2025-12-22T14:05:46Z</dcterms:modified>
</cp:coreProperties>
</file>